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3D1A710C-6663-3D7B-7F91-EC182F24A4BC}"/>
  <workbookPr updateLinks="never" codeName="ЭтаКнига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ingazovDN\Desktop\Новая папка\"/>
    </mc:Choice>
  </mc:AlternateContent>
  <bookViews>
    <workbookView xWindow="0" yWindow="0" windowWidth="28800" windowHeight="11280" tabRatio="904"/>
  </bookViews>
  <sheets>
    <sheet name="Производственная программа" sheetId="1" r:id="rId1"/>
  </sheets>
  <externalReferences>
    <externalReference r:id="rId2"/>
  </externalReferences>
  <definedNames>
    <definedName name="_xlnm._FilterDatabase" localSheetId="0" hidden="1">'Производственная программа'!$F$8:$AP$82</definedName>
    <definedName name="AI_Version">[1]Options!$B$5</definedName>
    <definedName name="CalcMethod">[1]Проект!$B$77</definedName>
    <definedName name="IS_DEMO">[1]Options!$B$7</definedName>
    <definedName name="IS_ESTATE">[1]Options!$B$11</definedName>
    <definedName name="IS_SUMM">[1]Options!$B$10</definedName>
    <definedName name="IS_TRIAL">[1]Options!$B$8</definedName>
    <definedName name="LanguageID">[1]Language!$A$2</definedName>
    <definedName name="PORT_PrjPeriods">[1]Портфель!$A$28</definedName>
    <definedName name="Z_4862C45E_4037_4018_BB62_2DBE4A24845B_.wvu.Cols" localSheetId="0" hidden="1">'Производственная программа'!$A:$A,'Производственная программа'!$C:$C,'Производственная программа'!$E:$E,'Производственная программа'!#REF!,'Производственная программа'!#REF!,'Производственная программа'!$F:$K,'Производственная программа'!#REF!,'Производственная программа'!#REF!</definedName>
    <definedName name="Z_4862C45E_4037_4018_BB62_2DBE4A24845B_.wvu.FilterData" localSheetId="0" hidden="1">'Производственная программа'!$F$8:$AP$82</definedName>
    <definedName name="Z_4862C45E_4037_4018_BB62_2DBE4A24845B_.wvu.PrintArea" localSheetId="0" hidden="1">'Производственная программа'!$B$1:$AP$82</definedName>
    <definedName name="Z_4862C45E_4037_4018_BB62_2DBE4A24845B_.wvu.PrintTitles" localSheetId="0" hidden="1">'Производственная программа'!$8:$10</definedName>
    <definedName name="Z_4862C45E_4037_4018_BB62_2DBE4A24845B_.wvu.Rows" localSheetId="0" hidden="1">'Производственная программа'!$11:$13,'Производственная программа'!#REF!,'Производственная программа'!$14:$15,'Производственная программа'!$35:$35,'Производственная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программа'!$48:$49,'Производственная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программа'!$54:$82</definedName>
    <definedName name="Z_58CE9883_AB85_40DE_ADC1_8797EC6D741D_.wvu.Cols" localSheetId="0" hidden="1">'Производственная программа'!$C:$C,'Производственная программа'!#REF!,'Производственная программа'!#REF!</definedName>
    <definedName name="Z_58CE9883_AB85_40DE_ADC1_8797EC6D741D_.wvu.FilterData" localSheetId="0" hidden="1">'Производственная программа'!$F$8:$AP$82</definedName>
    <definedName name="Z_58CE9883_AB85_40DE_ADC1_8797EC6D741D_.wvu.PrintArea" localSheetId="0" hidden="1">'Производственная программа'!$B$1:$AP$83</definedName>
    <definedName name="Z_58CE9883_AB85_40DE_ADC1_8797EC6D741D_.wvu.PrintTitles" localSheetId="0" hidden="1">'Производственная программа'!$8:$10</definedName>
    <definedName name="Z_58CE9883_AB85_40DE_ADC1_8797EC6D741D_.wvu.Rows" localSheetId="0" hidden="1">'Производственная программа'!$81:$82</definedName>
    <definedName name="Z_69DCCC92_93EB_4501_BA20_A8A50E301BF3_.wvu.Cols" localSheetId="0" hidden="1">'Производственная программа'!$A:$A,'Производственная программа'!$C:$C,'Производственная программа'!$E:$E,'Производственная программа'!#REF!,'Производственная программа'!#REF!,'Производственная программа'!#REF!,'Производственная программа'!$F:$F,'Производственная программа'!#REF!,'Производственная программа'!$G:$AA</definedName>
    <definedName name="Z_69DCCC92_93EB_4501_BA20_A8A50E301BF3_.wvu.FilterData" localSheetId="0" hidden="1">'Производственная программа'!$F$8:$AP$82</definedName>
    <definedName name="Z_69DCCC92_93EB_4501_BA20_A8A50E301BF3_.wvu.PrintArea" localSheetId="0" hidden="1">'Производственная программа'!$B$7:$AP$82</definedName>
    <definedName name="Z_69DCCC92_93EB_4501_BA20_A8A50E301BF3_.wvu.PrintTitles" localSheetId="0" hidden="1">'Производственная программа'!$8:$10</definedName>
    <definedName name="Z_69DCCC92_93EB_4501_BA20_A8A50E301BF3_.wvu.Rows" localSheetId="0" hidden="1">'Производственная программа'!$1:$6,'Производственная программа'!$11:$12,'Производственная программа'!$81:$82,'Производственная программа'!$83:$88</definedName>
    <definedName name="Z_989A4677_88E2_4BAA_9043_DF64F06F7C06_.wvu.Cols" localSheetId="0" hidden="1">'Производственная программа'!$A:$A,'Производственная программа'!$C:$C,'Производственная программа'!$E:$E,'Производственная программа'!#REF!,'Производственная программа'!$F:$F,'Производственная программа'!#REF!,'Производственная программа'!$L:$AA</definedName>
    <definedName name="Z_989A4677_88E2_4BAA_9043_DF64F06F7C06_.wvu.FilterData" localSheetId="0" hidden="1">'Производственная программа'!$F$8:$AP$82</definedName>
    <definedName name="Z_989A4677_88E2_4BAA_9043_DF64F06F7C06_.wvu.PrintArea" localSheetId="0" hidden="1">'Производственная программа'!$B$1:$AP$82</definedName>
    <definedName name="Z_989A4677_88E2_4BAA_9043_DF64F06F7C06_.wvu.PrintTitles" localSheetId="0" hidden="1">'Производственная программа'!$8:$10</definedName>
    <definedName name="Z_989A4677_88E2_4BAA_9043_DF64F06F7C06_.wvu.Rows" localSheetId="0" hidden="1">'Производственная программа'!$11:$12,'Производственная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программа'!$81:$82</definedName>
    <definedName name="Z_CA169656_BFDA_478D_BF42_E7F7E284E50A_.wvu.Cols" localSheetId="0" hidden="1">'Производственная программа'!$A:$A,'Производственная программа'!$C:$C,'Производственная программа'!$E:$E,'Производственная программа'!#REF!,'Производственная программа'!#REF!,'Производственная программа'!$F:$AA,'Производственная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</definedName>
    <definedName name="Z_CA169656_BFDA_478D_BF42_E7F7E284E50A_.wvu.FilterData" localSheetId="0" hidden="1">'Производственная программа'!$F$8:$AP$82</definedName>
    <definedName name="Z_CA169656_BFDA_478D_BF42_E7F7E284E50A_.wvu.PrintArea" localSheetId="0" hidden="1">'Производственная программа'!$B$1:$AP$82</definedName>
    <definedName name="Z_CA169656_BFDA_478D_BF42_E7F7E284E50A_.wvu.PrintTitles" localSheetId="0" hidden="1">'Производственная программа'!$8:$10</definedName>
    <definedName name="Z_CA169656_BFDA_478D_BF42_E7F7E284E50A_.wvu.Rows" localSheetId="0" hidden="1">'Производственная программа'!$1:$6,'Производственная программа'!$11:$13,'Производственная программа'!#REF!,'Производственная программа'!#REF!,'Производственная программа'!#REF!,'Производственная программа'!$14:$36,'Производственная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программа'!#REF!,'Производственная программа'!$48:$49,'Производственная программа'!#REF!,'Производственная программа'!$54:$55,'Производственная программа'!#REF!,'Производственная программа'!$81:$82,'Производственная программа'!#REF!,'Производственная программа'!#REF!</definedName>
    <definedName name="Адресная" localSheetId="0">#REF!</definedName>
    <definedName name="Адресная">#REF!</definedName>
    <definedName name="Адресная2" localSheetId="0">#REF!</definedName>
    <definedName name="Адресная2">#REF!</definedName>
    <definedName name="_xlnm.Print_Titles" localSheetId="0">'Производственная программа'!$8:$10</definedName>
    <definedName name="Заказчики" localSheetId="0">#REF!</definedName>
    <definedName name="Заказчики">#REF!</definedName>
    <definedName name="Заказчики2" localSheetId="0">#REF!</definedName>
    <definedName name="Заказчики2">#REF!</definedName>
    <definedName name="консолидация.кратко" localSheetId="0">#REF!</definedName>
    <definedName name="консолидация.кратко">#REF!</definedName>
    <definedName name="Консолидация_2" localSheetId="0">#REF!</definedName>
    <definedName name="Консолидация_2">#REF!</definedName>
    <definedName name="_xlnm.Print_Area" localSheetId="0">'Производственная программа'!$B$7:$BB$82</definedName>
    <definedName name="Объекты" localSheetId="0">#REF!</definedName>
    <definedName name="Объекты">#REF!</definedName>
    <definedName name="Объекты2" localSheetId="0">#REF!</definedName>
    <definedName name="Объекты2">#REF!</definedName>
    <definedName name="Объемы" localSheetId="0">#REF!</definedName>
    <definedName name="Объемы">#REF!</definedName>
    <definedName name="Объемы2" localSheetId="0">#REF!</definedName>
    <definedName name="Объемы2">#REF!</definedName>
    <definedName name="орвипобп" localSheetId="0">#REF!</definedName>
    <definedName name="орвипобп">#REF!</definedName>
    <definedName name="пп2">#REF!</definedName>
    <definedName name="РНС">#REF!</definedName>
    <definedName name="Секции" localSheetId="0">#REF!</definedName>
    <definedName name="Секции">#REF!</definedName>
    <definedName name="Секции2" localSheetId="0">#REF!</definedName>
    <definedName name="Секции2">#REF!</definedName>
    <definedName name="ф" localSheetId="0">#REF!</definedName>
    <definedName name="ф">#REF!</definedName>
    <definedName name="ф2" localSheetId="0">#REF!</definedName>
    <definedName name="ф2">#REF!</definedName>
  </definedNames>
  <calcPr calcId="191029" refMode="R1C1"/>
  <customWorkbookViews>
    <customWorkbookView name="3. Каркасы" guid="{4862C45E-4037-4018-BB62-2DBE4A24845B}" maximized="1" xWindow="-9" yWindow="-9" windowWidth="1938" windowHeight="1048" tabRatio="769" activeSheetId="2"/>
    <customWorkbookView name="2. Все столбцы и строки раскрыты" guid="{58CE9883-AB85-40DE-ADC1-8797EC6D741D}" maximized="1" xWindow="-9" yWindow="-1359" windowWidth="2418" windowHeight="1318" tabRatio="742" activeSheetId="1"/>
    <customWorkbookView name="4. Контрольные точки" guid="{989A4677-88E2-4BAA-9043-DF64F06F7C06}" maximized="1" xWindow="-8" yWindow="-8" windowWidth="1936" windowHeight="1056" tabRatio="651" activeSheetId="1"/>
    <customWorkbookView name="Только КПД" guid="{CA169656-BFDA-478D-BF42-E7F7E284E50A}" maximized="1" xWindow="-9" yWindow="-9" windowWidth="1938" windowHeight="1048" tabRatio="483" activeSheetId="1"/>
    <customWorkbookView name="1. Стандартное представление" guid="{69DCCC92-93EB-4501-BA20-A8A50E301BF3}" maximized="1" xWindow="-9" yWindow="-9" windowWidth="1938" windowHeight="1048" tabRatio="904" activeSheetId="1"/>
  </customWorkbookViews>
</workbook>
</file>

<file path=xl/calcChain.xml><?xml version="1.0" encoding="utf-8"?>
<calcChain xmlns="http://schemas.openxmlformats.org/spreadsheetml/2006/main">
  <c r="AC64" i="1" l="1"/>
  <c r="AC59" i="1"/>
  <c r="AC51" i="1"/>
  <c r="AC50" i="1"/>
  <c r="AC52" i="1"/>
  <c r="AC53" i="1" l="1"/>
  <c r="AC47" i="1" l="1"/>
  <c r="AC46" i="1"/>
  <c r="AC44" i="1"/>
  <c r="AC45" i="1"/>
  <c r="AC40" i="1"/>
  <c r="AC37" i="1"/>
  <c r="AC38" i="1"/>
  <c r="AC23" i="1" l="1"/>
  <c r="AC24" i="1"/>
  <c r="AA43" i="1" l="1"/>
  <c r="Z43" i="1"/>
  <c r="Y43" i="1"/>
  <c r="X43" i="1"/>
  <c r="F43" i="1"/>
  <c r="AA42" i="1"/>
  <c r="Z42" i="1"/>
  <c r="Y42" i="1"/>
  <c r="E41" i="1"/>
  <c r="F71" i="1"/>
  <c r="X71" i="1"/>
  <c r="Y71" i="1"/>
  <c r="Z71" i="1"/>
  <c r="F76" i="1"/>
  <c r="X76" i="1"/>
  <c r="Y76" i="1"/>
  <c r="Z76" i="1"/>
  <c r="F25" i="1"/>
  <c r="X25" i="1"/>
  <c r="Y25" i="1"/>
  <c r="Z25" i="1"/>
  <c r="AA25" i="1"/>
  <c r="F30" i="1"/>
  <c r="X30" i="1"/>
  <c r="Y30" i="1"/>
  <c r="Z30" i="1"/>
  <c r="AA30" i="1"/>
  <c r="E35" i="1"/>
  <c r="F36" i="1"/>
  <c r="X36" i="1"/>
  <c r="Y36" i="1"/>
  <c r="Z36" i="1"/>
  <c r="AA36" i="1"/>
  <c r="F20" i="1"/>
  <c r="X20" i="1"/>
  <c r="Y20" i="1"/>
  <c r="Z20" i="1"/>
  <c r="AA20" i="1"/>
  <c r="BB14" i="1" l="1"/>
  <c r="BA14" i="1"/>
  <c r="AZ14" i="1"/>
  <c r="AY14" i="1"/>
  <c r="AX14" i="1"/>
  <c r="AW14" i="1"/>
  <c r="AV14" i="1"/>
  <c r="AU14" i="1"/>
  <c r="AT14" i="1"/>
  <c r="AS14" i="1"/>
  <c r="AR14" i="1"/>
  <c r="AQ14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F88" i="1" l="1"/>
  <c r="W81" i="1"/>
  <c r="V81" i="1"/>
  <c r="U81" i="1"/>
  <c r="T81" i="1"/>
  <c r="S81" i="1"/>
  <c r="R81" i="1"/>
  <c r="Q81" i="1"/>
  <c r="P81" i="1"/>
  <c r="O81" i="1"/>
  <c r="N81" i="1"/>
  <c r="M81" i="1"/>
  <c r="L81" i="1"/>
  <c r="Z66" i="1"/>
  <c r="Y66" i="1"/>
  <c r="X66" i="1"/>
  <c r="F66" i="1"/>
  <c r="Z61" i="1"/>
  <c r="Y61" i="1"/>
  <c r="X61" i="1"/>
  <c r="F61" i="1"/>
  <c r="Z56" i="1"/>
  <c r="Y56" i="1"/>
  <c r="X56" i="1"/>
  <c r="F56" i="1"/>
  <c r="AA55" i="1"/>
  <c r="W55" i="1"/>
  <c r="V55" i="1"/>
  <c r="U55" i="1"/>
  <c r="T55" i="1"/>
  <c r="S55" i="1"/>
  <c r="R55" i="1"/>
  <c r="Q55" i="1"/>
  <c r="P55" i="1"/>
  <c r="O55" i="1"/>
  <c r="N55" i="1"/>
  <c r="M55" i="1"/>
  <c r="L55" i="1"/>
  <c r="E55" i="1"/>
  <c r="AA54" i="1"/>
  <c r="Y49" i="1"/>
  <c r="F49" i="1"/>
  <c r="X48" i="1"/>
  <c r="X42" i="1" s="1"/>
  <c r="W48" i="1"/>
  <c r="W42" i="1" s="1"/>
  <c r="V48" i="1"/>
  <c r="V42" i="1" s="1"/>
  <c r="U48" i="1"/>
  <c r="U42" i="1" s="1"/>
  <c r="T48" i="1"/>
  <c r="T42" i="1" s="1"/>
  <c r="S48" i="1"/>
  <c r="S42" i="1" s="1"/>
  <c r="R48" i="1"/>
  <c r="R42" i="1" s="1"/>
  <c r="Q48" i="1"/>
  <c r="Q42" i="1" s="1"/>
  <c r="P48" i="1"/>
  <c r="P42" i="1" s="1"/>
  <c r="O48" i="1"/>
  <c r="O42" i="1" s="1"/>
  <c r="N48" i="1"/>
  <c r="N42" i="1" s="1"/>
  <c r="M48" i="1"/>
  <c r="M42" i="1" s="1"/>
  <c r="L48" i="1"/>
  <c r="L42" i="1" s="1"/>
  <c r="K48" i="1"/>
  <c r="K42" i="1" s="1"/>
  <c r="E48" i="1"/>
  <c r="E42" i="1" s="1"/>
  <c r="Z15" i="1"/>
  <c r="Y15" i="1"/>
  <c r="X15" i="1"/>
  <c r="F15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E14" i="1"/>
  <c r="X12" i="1"/>
  <c r="X11" i="1" s="1"/>
  <c r="F12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A11" i="1"/>
  <c r="Z11" i="1"/>
  <c r="Y11" i="1"/>
  <c r="W11" i="1"/>
  <c r="V11" i="1"/>
  <c r="U11" i="1"/>
  <c r="T11" i="1"/>
  <c r="S11" i="1"/>
  <c r="R11" i="1"/>
  <c r="Q11" i="1"/>
  <c r="P11" i="1"/>
  <c r="O11" i="1"/>
  <c r="N11" i="1"/>
  <c r="M11" i="1"/>
  <c r="L11" i="1"/>
  <c r="E11" i="1"/>
  <c r="Z49" i="1" l="1"/>
  <c r="Z48" i="1" s="1"/>
  <c r="P54" i="1"/>
  <c r="T54" i="1"/>
  <c r="T82" i="1" s="1"/>
  <c r="S54" i="1"/>
  <c r="S82" i="1" s="1"/>
  <c r="M54" i="1"/>
  <c r="M82" i="1" s="1"/>
  <c r="U54" i="1"/>
  <c r="U82" i="1" s="1"/>
  <c r="X14" i="1"/>
  <c r="Q54" i="1"/>
  <c r="Q82" i="1" s="1"/>
  <c r="N54" i="1"/>
  <c r="N82" i="1" s="1"/>
  <c r="O54" i="1"/>
  <c r="O82" i="1" s="1"/>
  <c r="AA15" i="1"/>
  <c r="X54" i="1"/>
  <c r="X82" i="1" s="1"/>
  <c r="V54" i="1"/>
  <c r="V82" i="1" s="1"/>
  <c r="W54" i="1"/>
  <c r="W82" i="1" s="1"/>
  <c r="L54" i="1"/>
  <c r="L82" i="1" s="1"/>
  <c r="R54" i="1"/>
  <c r="R82" i="1" s="1"/>
  <c r="Y55" i="1"/>
  <c r="Y48" i="1"/>
  <c r="X55" i="1"/>
  <c r="Y14" i="1"/>
  <c r="Z14" i="1"/>
  <c r="AA49" i="1"/>
  <c r="P82" i="1"/>
  <c r="Z55" i="1"/>
  <c r="AA82" i="1"/>
  <c r="E13" i="1"/>
  <c r="Y54" i="1"/>
  <c r="Y82" i="1" s="1"/>
  <c r="AI82" i="1" l="1"/>
  <c r="AE82" i="1"/>
  <c r="AM82" i="1"/>
  <c r="AO82" i="1"/>
  <c r="AJ82" i="1"/>
  <c r="AF82" i="1"/>
  <c r="AH82" i="1"/>
  <c r="AN82" i="1"/>
  <c r="Z54" i="1"/>
  <c r="Z82" i="1" s="1"/>
  <c r="AA14" i="1"/>
  <c r="AK82" i="1"/>
  <c r="AL82" i="1"/>
  <c r="AA48" i="1"/>
  <c r="AP82" i="1"/>
  <c r="E54" i="1"/>
  <c r="AG82" i="1" l="1"/>
</calcChain>
</file>

<file path=xl/sharedStrings.xml><?xml version="1.0" encoding="utf-8"?>
<sst xmlns="http://schemas.openxmlformats.org/spreadsheetml/2006/main" count="312" uniqueCount="124">
  <si>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</si>
  <si>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</si>
  <si>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</si>
  <si>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</si>
  <si>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</si>
  <si>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</si>
  <si>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</si>
  <si>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</si>
  <si>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</si>
  <si>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</si>
  <si>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</si>
  <si>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</si>
  <si>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Наименование объектов</t>
  </si>
  <si>
    <t>м2</t>
  </si>
  <si>
    <t>1</t>
  </si>
  <si>
    <t>2</t>
  </si>
  <si>
    <t>№ п/п</t>
  </si>
  <si>
    <t>1.3</t>
  </si>
  <si>
    <t>●</t>
  </si>
  <si>
    <t>Проектирование 2021</t>
  </si>
  <si>
    <t xml:space="preserve"> - старт продаж</t>
  </si>
  <si>
    <t>▪</t>
  </si>
  <si>
    <t xml:space="preserve"> - Начало СМР</t>
  </si>
  <si>
    <t xml:space="preserve"> - СМР</t>
  </si>
  <si>
    <t xml:space="preserve"> - Производство панелей</t>
  </si>
  <si>
    <t>1.3.1</t>
  </si>
  <si>
    <t>Жилой комплекс "Солнечный город" ПК-9</t>
  </si>
  <si>
    <t>шт</t>
  </si>
  <si>
    <t>КПД 2021</t>
  </si>
  <si>
    <t>ВВОД 2021</t>
  </si>
  <si>
    <t>ЗАДЕЛ 2021</t>
  </si>
  <si>
    <t>Общая площадь здания, м2</t>
  </si>
  <si>
    <t>Код по 1C</t>
  </si>
  <si>
    <t xml:space="preserve"> - Ввод объекта в эксплуатацию</t>
  </si>
  <si>
    <t>Проектировщик</t>
  </si>
  <si>
    <t xml:space="preserve"> - Внутреннее согласование  архитектурно-градостроительной концепции застройки в АБД проведено;</t>
  </si>
  <si>
    <t xml:space="preserve">  - разрешения на строительство получено;</t>
  </si>
  <si>
    <t xml:space="preserve"> -В УАиГ получено согласование архитектурной концепции с эскизом застройки ;</t>
  </si>
  <si>
    <t xml:space="preserve"> - Эскизный проект (1 этап) согласован;</t>
  </si>
  <si>
    <t xml:space="preserve"> - получен ЗОС;</t>
  </si>
  <si>
    <t xml:space="preserve"> - Утверждение отклонений от предельных параметров разрешенного строительства;</t>
  </si>
  <si>
    <t xml:space="preserve"> - зарегистрирована превая квартира на покупателя/раскрыты эскроу счета;</t>
  </si>
  <si>
    <t>СГ00.09.0.00.0</t>
  </si>
  <si>
    <t>СД00.00.0.00.0</t>
  </si>
  <si>
    <t>СД00.03.0.00.0</t>
  </si>
  <si>
    <t>СД00.03.1.03.1</t>
  </si>
  <si>
    <t>СД00.03.1.03.2</t>
  </si>
  <si>
    <t>СД00.03.1.03.4</t>
  </si>
  <si>
    <t>СД00.03.1.03.3</t>
  </si>
  <si>
    <t>АВ00.00.0.00.0</t>
  </si>
  <si>
    <t>АВ00.01.0.00.0</t>
  </si>
  <si>
    <t>ГЖФ0.00.0.00.0</t>
  </si>
  <si>
    <t>СГ00.09.2.00.0</t>
  </si>
  <si>
    <t>СД00.05.3.05.1</t>
  </si>
  <si>
    <t>Жилой комплекс "Солнечный город" ПК-9 Адм здание 17-3</t>
  </si>
  <si>
    <t>Объекты ГЖФ</t>
  </si>
  <si>
    <t>* Коммерческие здания:
Адм здание 17-3 ПК-9 СГ,
Торгово-офисное здание ПК-5 "Мой Ритм",
Бизнес-центр ПК-1 "Мой Ритм",
Бизнес-центр М-3 "Седьмое Небо",
Технопарк М-4 "Седьмое Небо",
Административное здание с МУПг ул.Рахматуллина,
Здание по ул.Сыртлановой 2,
Административно-офисное здание по ул.Шмидта 35Б</t>
  </si>
  <si>
    <r>
      <t>м</t>
    </r>
    <r>
      <rPr>
        <b/>
        <vertAlign val="superscript"/>
        <sz val="28"/>
        <rFont val="Arial"/>
        <family val="2"/>
        <charset val="204"/>
      </rPr>
      <t>3</t>
    </r>
  </si>
  <si>
    <t>максимальная загрузка завода панелями</t>
  </si>
  <si>
    <t>Разница между итогопанели м3  и макс загрузкой завода панелями</t>
  </si>
  <si>
    <t>ДДУ</t>
  </si>
  <si>
    <t xml:space="preserve"> - Передача ключей по ДДУ</t>
  </si>
  <si>
    <t>Срок СМР (мес.)</t>
  </si>
  <si>
    <t xml:space="preserve"> РНС - Ввод</t>
  </si>
  <si>
    <t>-</t>
  </si>
  <si>
    <t>Срок РНС до</t>
  </si>
  <si>
    <t>Ген. Подрядчик</t>
  </si>
  <si>
    <t>Не определен</t>
  </si>
  <si>
    <t>АБСт</t>
  </si>
  <si>
    <t>ПРОИЗВОДСТВЕННАЯ ПРОГРАММА 2022-2028</t>
  </si>
  <si>
    <t>Передача ключей по ДДУ (обяз-ва)</t>
  </si>
  <si>
    <r>
      <rPr>
        <strike/>
        <sz val="26"/>
        <rFont val="Arial"/>
        <family val="2"/>
        <charset val="204"/>
      </rPr>
      <t>01.03.2024</t>
    </r>
    <r>
      <rPr>
        <sz val="26"/>
        <rFont val="Arial"/>
        <family val="2"/>
        <charset val="204"/>
      </rPr>
      <t xml:space="preserve">
31.12.2025</t>
    </r>
  </si>
  <si>
    <t>АГК-ЭП</t>
  </si>
  <si>
    <t>ЭП-Эксперт</t>
  </si>
  <si>
    <t>АБ-1</t>
  </si>
  <si>
    <t>ООО "СтандартПроект"</t>
  </si>
  <si>
    <t>Архитектурный дом Тухватуллиной</t>
  </si>
  <si>
    <t>СК00.01.1.03.1</t>
  </si>
  <si>
    <t>СК00.01.1.03.2</t>
  </si>
  <si>
    <t>СК00.01.1.03.3</t>
  </si>
  <si>
    <t>СК00.01.1.05.1</t>
  </si>
  <si>
    <t>СК00.01.0.00.0</t>
  </si>
  <si>
    <t>Ввод квартир 2020-2028</t>
  </si>
  <si>
    <t xml:space="preserve"> Итого АБД</t>
  </si>
  <si>
    <t xml:space="preserve"> Итого ГЖФ</t>
  </si>
  <si>
    <t xml:space="preserve"> Всего квартир АБД+ГЖФ</t>
  </si>
  <si>
    <t>СК00.01.1.05.2</t>
  </si>
  <si>
    <t>ЖК "Светлая долина"</t>
  </si>
  <si>
    <t xml:space="preserve">ЖК "Светлая долина" ПК-5 паркинг 5-1 на 506 м/м </t>
  </si>
  <si>
    <t>ЖК "Салават Купере"  Квартал №1</t>
  </si>
  <si>
    <t>ЖК "Салават Купере" Квартал №1 ж/д 5-1</t>
  </si>
  <si>
    <t>ЖК "Салават Купере" Квартал №1 ж/д 5-2</t>
  </si>
  <si>
    <t>ЖК "Салават Купере" Квартал №1 ж/д 3-1</t>
  </si>
  <si>
    <t>ЖК "Салават Купере" Квартал №1 ж/д 3-2</t>
  </si>
  <si>
    <t>ЖК "Салават Купере" Квартал №1 ж/д 3-3</t>
  </si>
  <si>
    <t>ЖК на Айвазовского</t>
  </si>
  <si>
    <t>ЖК на Айвазовского 1 очередь</t>
  </si>
  <si>
    <t>ЖК "Светлая Долина" ПК-3</t>
  </si>
  <si>
    <t>ЖК "Светлая Долина" ПК-3 ж/д 3-1</t>
  </si>
  <si>
    <t>ЖК "Светлая Долина" ПК-3 ж/д 3-2</t>
  </si>
  <si>
    <t>ЖК "Светлая Долина" ПК-3 ж/д 3-3</t>
  </si>
  <si>
    <t>ЖК "Светлая Долина" ПК-3 ж/д 3-4</t>
  </si>
  <si>
    <t>ЖК "Светлая Долина" ПК-5</t>
  </si>
  <si>
    <t>Наличие проекта</t>
  </si>
  <si>
    <t>ПРОИЗВОДСТВЕННАЯ ПРОГРАММА 2023 Слаботочные системы</t>
  </si>
  <si>
    <t>Кабельная продукция</t>
  </si>
  <si>
    <t>Есть</t>
  </si>
  <si>
    <t>Общий объем по проекту</t>
  </si>
  <si>
    <t>Ед.изм.</t>
  </si>
  <si>
    <t>м</t>
  </si>
  <si>
    <t>км</t>
  </si>
  <si>
    <t>компл</t>
  </si>
  <si>
    <t>Оборудование (шкафы, щиты)</t>
  </si>
  <si>
    <t>Установочные изделия (светильники, выключатели, розетки)</t>
  </si>
  <si>
    <t>Кабеленесущие системы (лотки, трубы)</t>
  </si>
  <si>
    <t xml:space="preserve">"Седьмое небо" ПК-5  </t>
  </si>
  <si>
    <t>жилой дом №5-1, жилой дом №5-2</t>
  </si>
  <si>
    <t>Есть без спец. 19эт</t>
  </si>
  <si>
    <t>Есть без спец. 17эт</t>
  </si>
  <si>
    <t>Есть без спец. 10эт</t>
  </si>
  <si>
    <t>нет проекта, вообще</t>
  </si>
  <si>
    <t>Приблизительный объем</t>
  </si>
  <si>
    <t>ЖК "Седьмое небо" Мой ритм М1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</si>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</sst>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[$-419]mmmm\ yyyy;@"/>
    <numFmt numFmtId="168" formatCode="#,##0_р_."/>
    <numFmt numFmtId="169" formatCode="dd/mm/yy;@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Arial"/>
      <family val="2"/>
      <charset val="204"/>
    </font>
    <font>
      <sz val="100"/>
      <color rgb="FF7030A0"/>
      <name val="Arial"/>
      <family val="2"/>
      <charset val="204"/>
    </font>
    <font>
      <sz val="48"/>
      <name val="Arial"/>
      <family val="2"/>
      <charset val="204"/>
    </font>
    <font>
      <sz val="100"/>
      <color rgb="FFFFFF00"/>
      <name val="Arial"/>
      <family val="2"/>
      <charset val="204"/>
    </font>
    <font>
      <sz val="200"/>
      <color rgb="FF00B050"/>
      <name val="Arial"/>
      <family val="2"/>
      <charset val="204"/>
    </font>
    <font>
      <b/>
      <sz val="28"/>
      <name val="Arial"/>
      <family val="2"/>
      <charset val="204"/>
    </font>
    <font>
      <sz val="100"/>
      <color rgb="FFC00000"/>
      <name val="Arial"/>
      <family val="2"/>
      <charset val="204"/>
    </font>
    <font>
      <sz val="200"/>
      <color rgb="FF002060"/>
      <name val="Arial"/>
      <family val="2"/>
      <charset val="204"/>
    </font>
    <font>
      <sz val="100"/>
      <color rgb="FFF868E7"/>
      <name val="Arial"/>
      <family val="2"/>
      <charset val="204"/>
    </font>
    <font>
      <sz val="200"/>
      <color rgb="FFFF9900"/>
      <name val="Arial"/>
      <family val="2"/>
      <charset val="204"/>
    </font>
    <font>
      <sz val="100"/>
      <color rgb="FFFFCCFF"/>
      <name val="Arial"/>
      <family val="2"/>
      <charset val="204"/>
    </font>
    <font>
      <sz val="200"/>
      <color rgb="FF00B0F0"/>
      <name val="Arial"/>
      <family val="2"/>
      <charset val="204"/>
    </font>
    <font>
      <sz val="200"/>
      <color rgb="FFFF0000"/>
      <name val="Arial"/>
      <family val="2"/>
      <charset val="204"/>
    </font>
    <font>
      <sz val="28"/>
      <name val="Arial"/>
      <family val="2"/>
      <charset val="204"/>
    </font>
    <font>
      <b/>
      <sz val="36"/>
      <name val="Arial"/>
      <family val="2"/>
      <charset val="204"/>
    </font>
    <font>
      <sz val="26"/>
      <name val="Arial"/>
      <family val="2"/>
      <charset val="204"/>
    </font>
    <font>
      <b/>
      <sz val="28"/>
      <color rgb="FFC00000"/>
      <name val="Arial"/>
      <family val="2"/>
      <charset val="204"/>
    </font>
    <font>
      <b/>
      <sz val="28"/>
      <color rgb="FFFF0000"/>
      <name val="Arial"/>
      <family val="2"/>
      <charset val="204"/>
    </font>
    <font>
      <sz val="24"/>
      <name val="Arial"/>
      <family val="2"/>
      <charset val="204"/>
    </font>
    <font>
      <sz val="20"/>
      <name val="Arial"/>
      <family val="2"/>
      <charset val="204"/>
    </font>
    <font>
      <sz val="120"/>
      <color rgb="FFFF0000"/>
      <name val="Arial"/>
      <family val="2"/>
      <charset val="204"/>
    </font>
    <font>
      <sz val="120"/>
      <color rgb="FF00B050"/>
      <name val="Arial"/>
      <family val="2"/>
      <charset val="204"/>
    </font>
    <font>
      <sz val="72"/>
      <color theme="4" tint="-0.249977111117893"/>
      <name val="Arial"/>
      <family val="2"/>
      <charset val="204"/>
    </font>
    <font>
      <sz val="72"/>
      <color rgb="FF00B050"/>
      <name val="Arial"/>
      <family val="2"/>
      <charset val="204"/>
    </font>
    <font>
      <sz val="72"/>
      <color rgb="FFF868E7"/>
      <name val="Arial"/>
      <family val="2"/>
      <charset val="204"/>
    </font>
    <font>
      <sz val="72"/>
      <color rgb="FFFF9900"/>
      <name val="Arial"/>
      <family val="2"/>
      <charset val="204"/>
    </font>
    <font>
      <sz val="120"/>
      <color rgb="FF002060"/>
      <name val="Arial"/>
      <family val="2"/>
      <charset val="204"/>
    </font>
    <font>
      <sz val="72"/>
      <color rgb="FFC00000"/>
      <name val="Arial"/>
      <family val="2"/>
      <charset val="204"/>
    </font>
    <font>
      <sz val="36"/>
      <name val="Arial"/>
      <family val="2"/>
      <charset val="204"/>
    </font>
    <font>
      <sz val="72"/>
      <color rgb="FFFF66CC"/>
      <name val="Arial"/>
      <family val="2"/>
      <charset val="204"/>
    </font>
    <font>
      <sz val="100"/>
      <color theme="0" tint="-0.249977111117893"/>
      <name val="Arial"/>
      <family val="2"/>
      <charset val="204"/>
    </font>
    <font>
      <sz val="72"/>
      <color theme="0" tint="-0.249977111117893"/>
      <name val="Arial"/>
      <family val="2"/>
      <charset val="204"/>
    </font>
    <font>
      <strike/>
      <sz val="28"/>
      <name val="Arial"/>
      <family val="2"/>
      <charset val="204"/>
    </font>
    <font>
      <b/>
      <sz val="26"/>
      <name val="Arial"/>
      <family val="2"/>
      <charset val="204"/>
    </font>
    <font>
      <sz val="11"/>
      <color theme="1"/>
      <name val="Calibri"/>
      <family val="2"/>
      <scheme val="minor"/>
    </font>
    <font>
      <b/>
      <vertAlign val="superscript"/>
      <sz val="28"/>
      <name val="Arial"/>
      <family val="2"/>
      <charset val="204"/>
    </font>
    <font>
      <b/>
      <sz val="48"/>
      <name val="Arial"/>
      <family val="2"/>
      <charset val="204"/>
    </font>
    <font>
      <sz val="80"/>
      <name val="Arial"/>
      <family val="2"/>
      <charset val="204"/>
    </font>
    <font>
      <b/>
      <sz val="72"/>
      <name val="Arial"/>
      <family val="2"/>
      <charset val="204"/>
    </font>
    <font>
      <strike/>
      <sz val="26"/>
      <name val="Arial"/>
      <family val="2"/>
      <charset val="204"/>
    </font>
    <font>
      <b/>
      <sz val="26"/>
      <color rgb="FFFF0000"/>
      <name val="Arial"/>
      <family val="2"/>
      <charset val="204"/>
    </font>
    <font>
      <b/>
      <sz val="26"/>
      <color theme="4" tint="0.39997558519241921"/>
      <name val="Arial"/>
      <family val="2"/>
      <charset val="204"/>
    </font>
    <font>
      <b/>
      <sz val="36"/>
      <color theme="4" tint="0.39997558519241921"/>
      <name val="Arial"/>
      <family val="2"/>
      <charset val="204"/>
    </font>
    <font>
      <sz val="26"/>
      <color theme="4" tint="0.59999389629810485"/>
      <name val="Arial"/>
      <family val="2"/>
      <charset val="204"/>
    </font>
    <font>
      <sz val="36"/>
      <color theme="4" tint="0.59999389629810485"/>
      <name val="Arial"/>
      <family val="2"/>
      <charset val="204"/>
    </font>
    <font>
      <sz val="28"/>
      <color theme="4" tint="0.59999389629810485"/>
      <name val="Arial"/>
      <family val="2"/>
      <charset val="204"/>
    </font>
    <font>
      <sz val="26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gradientFill>
        <stop position="0">
          <color theme="5" tint="0.40000610370189521"/>
        </stop>
        <stop position="1">
          <color rgb="FFFFFF00"/>
        </stop>
      </gradientFill>
    </fill>
    <fill>
      <gradientFill type="path">
        <stop position="0">
          <color rgb="FFFF0000"/>
        </stop>
        <stop position="1">
          <color theme="9" tint="0.40000610370189521"/>
        </stop>
      </gradientFill>
    </fill>
    <fill>
      <patternFill patternType="solid">
        <fgColor theme="0"/>
        <bgColor auto="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33CCCC"/>
        <bgColor auto="1"/>
      </patternFill>
    </fill>
    <fill>
      <patternFill patternType="solid">
        <fgColor rgb="FFCCFFFF"/>
        <bgColor indexed="64"/>
      </patternFill>
    </fill>
    <fill>
      <patternFill patternType="solid">
        <fgColor theme="6" tint="0.59996337778862885"/>
        <bgColor rgb="FF00CC99"/>
      </patternFill>
    </fill>
    <fill>
      <patternFill patternType="solid">
        <fgColor theme="0"/>
        <bgColor rgb="FF00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rgb="FF00CC99"/>
      </patternFill>
    </fill>
    <fill>
      <patternFill patternType="solid">
        <fgColor theme="0" tint="-0.14999847407452621"/>
        <bgColor rgb="FF00CC99"/>
      </patternFill>
    </fill>
    <fill>
      <patternFill patternType="solid">
        <fgColor theme="2"/>
        <bgColor rgb="FF00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1">
    <xf numFmtId="0" fontId="0" fillId="0" borderId="0" xfId="0"/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164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41" fontId="16" fillId="3" borderId="1" xfId="1" applyNumberFormat="1" applyFont="1" applyFill="1" applyBorder="1" applyAlignment="1">
      <alignment horizontal="center" vertical="center"/>
    </xf>
    <xf numFmtId="0" fontId="16" fillId="0" borderId="0" xfId="0" applyFont="1"/>
    <xf numFmtId="164" fontId="8" fillId="4" borderId="1" xfId="1" applyNumberFormat="1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0" fontId="21" fillId="11" borderId="0" xfId="0" applyFont="1" applyFill="1"/>
    <xf numFmtId="0" fontId="16" fillId="0" borderId="1" xfId="0" applyFont="1" applyFill="1" applyBorder="1" applyAlignment="1">
      <alignment horizontal="left" vertical="center" wrapText="1"/>
    </xf>
    <xf numFmtId="164" fontId="16" fillId="4" borderId="1" xfId="0" applyNumberFormat="1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2" fillId="12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/>
    </xf>
    <xf numFmtId="164" fontId="29" fillId="9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164" fontId="25" fillId="9" borderId="1" xfId="0" applyNumberFormat="1" applyFont="1" applyFill="1" applyBorder="1" applyAlignment="1">
      <alignment horizontal="center" vertical="center"/>
    </xf>
    <xf numFmtId="164" fontId="22" fillId="3" borderId="1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/>
    </xf>
    <xf numFmtId="166" fontId="16" fillId="0" borderId="1" xfId="1" applyNumberFormat="1" applyFont="1" applyFill="1" applyBorder="1" applyAlignment="1">
      <alignment horizontal="left" vertical="center" wrapText="1"/>
    </xf>
    <xf numFmtId="41" fontId="16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41" fontId="3" fillId="0" borderId="0" xfId="1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1" fontId="31" fillId="0" borderId="0" xfId="0" applyNumberFormat="1" applyFont="1" applyFill="1" applyBorder="1" applyAlignment="1">
      <alignment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/>
    </xf>
    <xf numFmtId="0" fontId="16" fillId="13" borderId="1" xfId="0" applyFont="1" applyFill="1" applyBorder="1" applyAlignment="1">
      <alignment horizontal="left" vertical="center" wrapText="1"/>
    </xf>
    <xf numFmtId="41" fontId="16" fillId="13" borderId="1" xfId="1" applyNumberFormat="1" applyFont="1" applyFill="1" applyBorder="1" applyAlignment="1">
      <alignment horizontal="center" vertical="center" wrapText="1"/>
    </xf>
    <xf numFmtId="167" fontId="18" fillId="13" borderId="1" xfId="1" applyNumberFormat="1" applyFont="1" applyFill="1" applyBorder="1" applyAlignment="1">
      <alignment horizontal="center" vertical="center" wrapText="1"/>
    </xf>
    <xf numFmtId="49" fontId="16" fillId="13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41" fontId="8" fillId="14" borderId="1" xfId="1" applyNumberFormat="1" applyFont="1" applyFill="1" applyBorder="1" applyAlignment="1">
      <alignment horizontal="center" vertical="center" wrapText="1"/>
    </xf>
    <xf numFmtId="164" fontId="8" fillId="14" borderId="1" xfId="1" applyNumberFormat="1" applyFont="1" applyFill="1" applyBorder="1" applyAlignment="1">
      <alignment horizontal="center" vertical="center"/>
    </xf>
    <xf numFmtId="0" fontId="8" fillId="10" borderId="0" xfId="0" applyFont="1" applyFill="1"/>
    <xf numFmtId="49" fontId="8" fillId="14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164" fontId="8" fillId="17" borderId="1" xfId="0" applyNumberFormat="1" applyFont="1" applyFill="1" applyBorder="1" applyAlignment="1">
      <alignment horizontal="center" vertical="center" wrapText="1"/>
    </xf>
    <xf numFmtId="0" fontId="8" fillId="17" borderId="1" xfId="0" applyNumberFormat="1" applyFont="1" applyFill="1" applyBorder="1" applyAlignment="1">
      <alignment horizontal="center" vertical="center" wrapText="1"/>
    </xf>
    <xf numFmtId="164" fontId="8" fillId="17" borderId="1" xfId="1" applyNumberFormat="1" applyFont="1" applyFill="1" applyBorder="1" applyAlignment="1">
      <alignment horizontal="center" vertical="center"/>
    </xf>
    <xf numFmtId="164" fontId="16" fillId="17" borderId="1" xfId="1" applyNumberFormat="1" applyFont="1" applyFill="1" applyBorder="1" applyAlignment="1">
      <alignment horizontal="center" vertical="center"/>
    </xf>
    <xf numFmtId="164" fontId="16" fillId="17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14" borderId="2" xfId="0" applyNumberFormat="1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left" vertical="center" wrapText="1"/>
    </xf>
    <xf numFmtId="41" fontId="8" fillId="14" borderId="2" xfId="1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6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 wrapText="1"/>
    </xf>
    <xf numFmtId="41" fontId="16" fillId="3" borderId="0" xfId="1" applyNumberFormat="1" applyFont="1" applyFill="1" applyBorder="1" applyAlignment="1">
      <alignment vertical="center"/>
    </xf>
    <xf numFmtId="1" fontId="16" fillId="3" borderId="0" xfId="0" applyNumberFormat="1" applyFont="1" applyFill="1" applyBorder="1" applyAlignment="1">
      <alignment vertical="center"/>
    </xf>
    <xf numFmtId="164" fontId="16" fillId="3" borderId="0" xfId="0" applyNumberFormat="1" applyFont="1" applyFill="1" applyBorder="1" applyAlignment="1">
      <alignment vertical="center"/>
    </xf>
    <xf numFmtId="41" fontId="18" fillId="0" borderId="0" xfId="1" applyNumberFormat="1" applyFont="1" applyFill="1" applyBorder="1" applyAlignment="1">
      <alignment horizontal="center" vertical="center"/>
    </xf>
    <xf numFmtId="41" fontId="18" fillId="0" borderId="0" xfId="1" applyNumberFormat="1" applyFont="1" applyBorder="1" applyAlignment="1">
      <alignment horizontal="center" vertical="center"/>
    </xf>
    <xf numFmtId="41" fontId="18" fillId="0" borderId="0" xfId="1" applyNumberFormat="1" applyFont="1" applyAlignment="1">
      <alignment horizontal="center" vertical="center"/>
    </xf>
    <xf numFmtId="167" fontId="18" fillId="0" borderId="1" xfId="1" applyNumberFormat="1" applyFont="1" applyBorder="1" applyAlignment="1">
      <alignment horizontal="center" vertical="center"/>
    </xf>
    <xf numFmtId="168" fontId="31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vertical="center" wrapText="1"/>
    </xf>
    <xf numFmtId="3" fontId="31" fillId="19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67" fontId="18" fillId="3" borderId="1" xfId="1" applyNumberFormat="1" applyFont="1" applyFill="1" applyBorder="1" applyAlignment="1">
      <alignment horizontal="center" vertical="center" wrapText="1"/>
    </xf>
    <xf numFmtId="164" fontId="8" fillId="14" borderId="2" xfId="1" applyNumberFormat="1" applyFont="1" applyFill="1" applyBorder="1" applyAlignment="1">
      <alignment horizontal="center" vertical="center"/>
    </xf>
    <xf numFmtId="164" fontId="8" fillId="17" borderId="2" xfId="1" applyNumberFormat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center" vertical="center"/>
    </xf>
    <xf numFmtId="164" fontId="8" fillId="5" borderId="2" xfId="1" applyNumberFormat="1" applyFont="1" applyFill="1" applyBorder="1" applyAlignment="1">
      <alignment horizontal="center" vertical="center"/>
    </xf>
    <xf numFmtId="164" fontId="16" fillId="13" borderId="1" xfId="0" applyNumberFormat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 wrapText="1"/>
    </xf>
    <xf numFmtId="3" fontId="31" fillId="19" borderId="0" xfId="0" applyNumberFormat="1" applyFont="1" applyFill="1" applyBorder="1" applyAlignment="1">
      <alignment horizontal="center" vertical="center"/>
    </xf>
    <xf numFmtId="164" fontId="40" fillId="0" borderId="1" xfId="0" applyNumberFormat="1" applyFont="1" applyFill="1" applyBorder="1" applyAlignment="1">
      <alignment horizontal="center" vertical="center"/>
    </xf>
    <xf numFmtId="1" fontId="31" fillId="13" borderId="1" xfId="1" applyNumberFormat="1" applyFont="1" applyFill="1" applyBorder="1" applyAlignment="1">
      <alignment horizontal="center" vertical="center" wrapText="1"/>
    </xf>
    <xf numFmtId="1" fontId="31" fillId="3" borderId="1" xfId="1" applyNumberFormat="1" applyFont="1" applyFill="1" applyBorder="1" applyAlignment="1">
      <alignment horizontal="center" vertical="center" wrapText="1"/>
    </xf>
    <xf numFmtId="1" fontId="31" fillId="0" borderId="1" xfId="1" applyNumberFormat="1" applyFont="1" applyBorder="1" applyAlignment="1">
      <alignment horizontal="center" vertical="center"/>
    </xf>
    <xf numFmtId="1" fontId="31" fillId="3" borderId="0" xfId="1" applyNumberFormat="1" applyFont="1" applyFill="1" applyBorder="1" applyAlignment="1">
      <alignment vertical="center"/>
    </xf>
    <xf numFmtId="41" fontId="31" fillId="0" borderId="0" xfId="1" applyNumberFormat="1" applyFont="1" applyFill="1" applyBorder="1" applyAlignment="1">
      <alignment horizontal="center" vertical="center"/>
    </xf>
    <xf numFmtId="41" fontId="31" fillId="0" borderId="0" xfId="1" applyNumberFormat="1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1" fontId="41" fillId="0" borderId="0" xfId="0" applyNumberFormat="1" applyFont="1" applyFill="1" applyBorder="1" applyAlignment="1">
      <alignment vertical="center" wrapText="1"/>
    </xf>
    <xf numFmtId="41" fontId="20" fillId="21" borderId="2" xfId="1" applyNumberFormat="1" applyFont="1" applyFill="1" applyBorder="1" applyAlignment="1">
      <alignment horizontal="center" vertical="center" wrapText="1"/>
    </xf>
    <xf numFmtId="3" fontId="31" fillId="3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5" fillId="15" borderId="1" xfId="0" applyNumberFormat="1" applyFont="1" applyFill="1" applyBorder="1" applyAlignment="1">
      <alignment horizontal="center" vertical="center"/>
    </xf>
    <xf numFmtId="164" fontId="5" fillId="16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41" fontId="8" fillId="21" borderId="4" xfId="1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top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167" fontId="44" fillId="14" borderId="1" xfId="1" applyNumberFormat="1" applyFont="1" applyFill="1" applyBorder="1" applyAlignment="1">
      <alignment horizontal="center" vertical="center" wrapText="1"/>
    </xf>
    <xf numFmtId="1" fontId="45" fillId="14" borderId="1" xfId="1" applyNumberFormat="1" applyFont="1" applyFill="1" applyBorder="1" applyAlignment="1">
      <alignment horizontal="center" vertical="center" wrapText="1"/>
    </xf>
    <xf numFmtId="167" fontId="44" fillId="14" borderId="2" xfId="1" applyNumberFormat="1" applyFont="1" applyFill="1" applyBorder="1" applyAlignment="1">
      <alignment horizontal="center" vertical="center" wrapText="1"/>
    </xf>
    <xf numFmtId="1" fontId="45" fillId="14" borderId="2" xfId="1" applyNumberFormat="1" applyFont="1" applyFill="1" applyBorder="1" applyAlignment="1">
      <alignment horizontal="center" vertical="center" wrapText="1"/>
    </xf>
    <xf numFmtId="167" fontId="46" fillId="13" borderId="1" xfId="1" applyNumberFormat="1" applyFont="1" applyFill="1" applyBorder="1" applyAlignment="1">
      <alignment horizontal="center" vertical="center" wrapText="1"/>
    </xf>
    <xf numFmtId="1" fontId="47" fillId="13" borderId="1" xfId="1" applyNumberFormat="1" applyFont="1" applyFill="1" applyBorder="1" applyAlignment="1">
      <alignment horizontal="center" vertical="center" wrapText="1"/>
    </xf>
    <xf numFmtId="41" fontId="48" fillId="2" borderId="1" xfId="1" applyNumberFormat="1" applyFont="1" applyFill="1" applyBorder="1" applyAlignment="1">
      <alignment horizontal="center" vertical="center" wrapText="1"/>
    </xf>
    <xf numFmtId="167" fontId="46" fillId="13" borderId="1" xfId="1" applyNumberFormat="1" applyFont="1" applyFill="1" applyBorder="1" applyAlignment="1">
      <alignment horizontal="center" vertical="center"/>
    </xf>
    <xf numFmtId="1" fontId="47" fillId="13" borderId="1" xfId="1" applyNumberFormat="1" applyFont="1" applyFill="1" applyBorder="1" applyAlignment="1">
      <alignment horizontal="center" vertical="center"/>
    </xf>
    <xf numFmtId="169" fontId="18" fillId="3" borderId="1" xfId="1" applyNumberFormat="1" applyFont="1" applyFill="1" applyBorder="1" applyAlignment="1">
      <alignment horizontal="center" vertical="center" wrapText="1"/>
    </xf>
    <xf numFmtId="3" fontId="49" fillId="3" borderId="1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left" vertical="center" wrapText="1"/>
    </xf>
    <xf numFmtId="49" fontId="31" fillId="0" borderId="0" xfId="1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1" fontId="8" fillId="22" borderId="1" xfId="1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top" wrapText="1"/>
    </xf>
    <xf numFmtId="0" fontId="8" fillId="20" borderId="10" xfId="0" applyNumberFormat="1" applyFont="1" applyFill="1" applyBorder="1" applyAlignment="1">
      <alignment horizontal="center" vertical="center" wrapText="1"/>
    </xf>
    <xf numFmtId="41" fontId="31" fillId="0" borderId="10" xfId="1" applyNumberFormat="1" applyFont="1" applyFill="1" applyBorder="1" applyAlignment="1">
      <alignment horizontal="center" vertical="center"/>
    </xf>
    <xf numFmtId="0" fontId="8" fillId="6" borderId="10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164" fontId="8" fillId="17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64" fontId="8" fillId="14" borderId="9" xfId="1" applyNumberFormat="1" applyFont="1" applyFill="1" applyBorder="1" applyAlignment="1">
      <alignment horizontal="center" vertical="center"/>
    </xf>
    <xf numFmtId="164" fontId="16" fillId="13" borderId="9" xfId="0" applyNumberFormat="1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 vertical="center"/>
    </xf>
    <xf numFmtId="164" fontId="22" fillId="0" borderId="9" xfId="0" applyNumberFormat="1" applyFont="1" applyBorder="1" applyAlignment="1">
      <alignment horizontal="center" vertical="center"/>
    </xf>
    <xf numFmtId="164" fontId="32" fillId="0" borderId="9" xfId="0" applyNumberFormat="1" applyFont="1" applyFill="1" applyBorder="1" applyAlignment="1">
      <alignment horizontal="center" vertical="center"/>
    </xf>
    <xf numFmtId="164" fontId="8" fillId="14" borderId="8" xfId="1" applyNumberFormat="1" applyFont="1" applyFill="1" applyBorder="1" applyAlignment="1">
      <alignment horizontal="center" vertical="center"/>
    </xf>
    <xf numFmtId="167" fontId="18" fillId="3" borderId="7" xfId="1" applyNumberFormat="1" applyFont="1" applyFill="1" applyBorder="1" applyAlignment="1">
      <alignment vertical="center"/>
    </xf>
    <xf numFmtId="41" fontId="5" fillId="0" borderId="1" xfId="1" applyNumberFormat="1" applyFont="1" applyFill="1" applyBorder="1" applyAlignment="1">
      <alignment horizontal="center" vertical="center"/>
    </xf>
    <xf numFmtId="41" fontId="5" fillId="0" borderId="1" xfId="1" applyNumberFormat="1" applyFont="1" applyBorder="1" applyAlignment="1">
      <alignment horizontal="center" vertical="center"/>
    </xf>
    <xf numFmtId="164" fontId="16" fillId="0" borderId="1" xfId="2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2" fillId="24" borderId="1" xfId="0" applyNumberFormat="1" applyFont="1" applyFill="1" applyBorder="1" applyAlignment="1">
      <alignment horizontal="center" vertical="center"/>
    </xf>
    <xf numFmtId="1" fontId="23" fillId="2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64" fontId="23" fillId="24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164" fontId="22" fillId="25" borderId="1" xfId="0" applyNumberFormat="1" applyFont="1" applyFill="1" applyBorder="1" applyAlignment="1">
      <alignment horizontal="center" vertical="center"/>
    </xf>
    <xf numFmtId="1" fontId="23" fillId="25" borderId="1" xfId="0" applyNumberFormat="1" applyFont="1" applyFill="1" applyBorder="1" applyAlignment="1">
      <alignment horizontal="center" vertical="center" wrapText="1"/>
    </xf>
    <xf numFmtId="0" fontId="39" fillId="18" borderId="1" xfId="0" applyFont="1" applyFill="1" applyBorder="1" applyAlignment="1">
      <alignment horizontal="right" vertical="center" wrapText="1"/>
    </xf>
    <xf numFmtId="0" fontId="39" fillId="6" borderId="1" xfId="0" applyFont="1" applyFill="1" applyBorder="1" applyAlignment="1">
      <alignment horizontal="right" vertical="center" wrapText="1"/>
    </xf>
    <xf numFmtId="164" fontId="41" fillId="0" borderId="0" xfId="0" applyNumberFormat="1" applyFont="1" applyFill="1" applyBorder="1" applyAlignment="1">
      <alignment horizontal="center" vertical="center"/>
    </xf>
    <xf numFmtId="0" fontId="8" fillId="17" borderId="3" xfId="0" applyNumberFormat="1" applyFont="1" applyFill="1" applyBorder="1" applyAlignment="1">
      <alignment horizontal="center" vertical="center"/>
    </xf>
    <xf numFmtId="0" fontId="8" fillId="17" borderId="9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3" fontId="8" fillId="17" borderId="4" xfId="1" applyNumberFormat="1" applyFont="1" applyFill="1" applyBorder="1" applyAlignment="1">
      <alignment horizontal="center" vertical="center" wrapText="1"/>
    </xf>
    <xf numFmtId="3" fontId="8" fillId="17" borderId="2" xfId="1" applyNumberFormat="1" applyFont="1" applyFill="1" applyBorder="1" applyAlignment="1">
      <alignment horizontal="center" vertical="center" wrapText="1"/>
    </xf>
    <xf numFmtId="0" fontId="8" fillId="17" borderId="10" xfId="0" applyNumberFormat="1" applyFont="1" applyFill="1" applyBorder="1" applyAlignment="1">
      <alignment horizontal="center" vertical="center"/>
    </xf>
    <xf numFmtId="41" fontId="36" fillId="22" borderId="4" xfId="1" applyNumberFormat="1" applyFont="1" applyFill="1" applyBorder="1" applyAlignment="1">
      <alignment horizontal="center" vertical="center" wrapText="1"/>
    </xf>
    <xf numFmtId="41" fontId="36" fillId="22" borderId="2" xfId="1" applyNumberFormat="1" applyFont="1" applyFill="1" applyBorder="1" applyAlignment="1">
      <alignment horizontal="center" vertical="center" wrapText="1"/>
    </xf>
    <xf numFmtId="41" fontId="43" fillId="22" borderId="4" xfId="1" applyNumberFormat="1" applyFont="1" applyFill="1" applyBorder="1" applyAlignment="1">
      <alignment horizontal="center" vertical="center" wrapText="1"/>
    </xf>
    <xf numFmtId="41" fontId="43" fillId="22" borderId="2" xfId="1" applyNumberFormat="1" applyFont="1" applyFill="1" applyBorder="1" applyAlignment="1">
      <alignment horizontal="center" vertical="center" wrapText="1"/>
    </xf>
    <xf numFmtId="41" fontId="8" fillId="22" borderId="4" xfId="1" applyNumberFormat="1" applyFont="1" applyFill="1" applyBorder="1" applyAlignment="1">
      <alignment horizontal="center" vertical="center" wrapText="1"/>
    </xf>
    <xf numFmtId="41" fontId="8" fillId="22" borderId="2" xfId="1" applyNumberFormat="1" applyFont="1" applyFill="1" applyBorder="1" applyAlignment="1">
      <alignment horizontal="center" vertical="center" wrapText="1"/>
    </xf>
    <xf numFmtId="41" fontId="8" fillId="22" borderId="5" xfId="1" applyNumberFormat="1" applyFont="1" applyFill="1" applyBorder="1" applyAlignment="1">
      <alignment horizontal="center" vertical="center" wrapText="1"/>
    </xf>
    <xf numFmtId="41" fontId="8" fillId="22" borderId="6" xfId="1" applyNumberFormat="1" applyFont="1" applyFill="1" applyBorder="1" applyAlignment="1">
      <alignment horizontal="center" vertical="center" wrapText="1"/>
    </xf>
    <xf numFmtId="0" fontId="8" fillId="17" borderId="4" xfId="0" applyNumberFormat="1" applyFont="1" applyFill="1" applyBorder="1" applyAlignment="1">
      <alignment horizontal="center" vertical="center" wrapText="1"/>
    </xf>
    <xf numFmtId="0" fontId="8" fillId="17" borderId="2" xfId="0" applyNumberFormat="1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39" fillId="23" borderId="1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4 3" xfId="3"/>
    <cellStyle name="Обычный 3 2" xfId="4"/>
    <cellStyle name="Финансовый" xfId="1" builtinId="3"/>
    <cellStyle name="Финансовый 2" xfId="6"/>
    <cellStyle name="Финансовый 3 2" xfId="5"/>
    <cellStyle name="Финансовый 3 2 2" xfId="7"/>
  </cellStyles>
  <dxfs count="0"/>
  <tableStyles count="0" defaultTableStyle="TableStyleMedium2" defaultPivotStyle="PivotStyleLight16"/>
  <colors>
    <mruColors>
      <color rgb="FFAFEAFF"/>
      <color rgb="FF33CCCC"/>
      <color rgb="FF660066"/>
      <color rgb="FF66FF33"/>
      <color rgb="FFFF0066"/>
      <color rgb="FFFF7D7D"/>
      <color rgb="FF91C46E"/>
      <color rgb="FFFFCCFF"/>
      <color rgb="FFDA1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vaevLV/AppData/Local/Microsoft/Windows/Temporary%20Internet%20Files/Content.Outlook/WNONEXM0/&#1048;&#1058;&#1054;&#1043;/31.01.13/&#1041;&#1102;&#1076;&#1078;&#1077;&#1090;%20&#1054;&#1054;&#1054;%20&#1050;&#1044;&#1057;&#1050;%202013%20&#1053;&#1091;&#1075;&#1084;&#1072;&#1085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"/>
      <sheetName val="БДР по видам деятельности"/>
      <sheetName val="БДР полная форма"/>
      <sheetName val="БДДС полная форма"/>
      <sheetName val="Бюджет кредитов и займов"/>
      <sheetName val="Проект"/>
      <sheetName val="Пр.2"/>
      <sheetName val="Портфель"/>
      <sheetName val="Отчет"/>
      <sheetName val="Options"/>
      <sheetName val="Language"/>
      <sheetName val="трансп"/>
      <sheetName val="энерг"/>
      <sheetName val="Invest"/>
      <sheetName val="Invest summ"/>
      <sheetName val="займы план"/>
      <sheetName val="оптим выручка, материалы"/>
      <sheetName val="потребность в материалах"/>
      <sheetName val="График комплектации"/>
      <sheetName val="ФОТ"/>
      <sheetName val="ФОТ на 1м3"/>
      <sheetName val="ТО и Текущ. ремонт"/>
      <sheetName val="Экпсертиза кранов"/>
      <sheetName val="пр. налоги"/>
      <sheetName val="аморт"/>
      <sheetName val="пр. адм. расходы"/>
      <sheetName val="пр. операц"/>
      <sheetName val="охрана труда"/>
      <sheetName val="займы получ. в 2012 г"/>
      <sheetName val="БДДС по форме АБД (с разбивкой)"/>
      <sheetName val="свод ДДС"/>
      <sheetName val="свод БДР"/>
    </sheetNames>
    <sheetDataSet>
      <sheetData sheetId="0"/>
      <sheetData sheetId="1"/>
      <sheetData sheetId="2"/>
      <sheetData sheetId="3"/>
      <sheetData sheetId="4"/>
      <sheetData sheetId="5">
        <row r="77">
          <cell r="B77">
            <v>1</v>
          </cell>
        </row>
      </sheetData>
      <sheetData sheetId="6"/>
      <sheetData sheetId="7">
        <row r="28">
          <cell r="A28" t="str">
            <v>Периоды осуществления проектов</v>
          </cell>
        </row>
      </sheetData>
      <sheetData sheetId="8"/>
      <sheetData sheetId="9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0</v>
          </cell>
        </row>
      </sheetData>
      <sheetData sheetId="10">
        <row r="2">
          <cell r="A2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6">
          <cell r="O26">
            <v>141780567.31089813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CC99"/>
    <outlinePr summaryBelow="0" summaryRight="0"/>
    <pageSetUpPr fitToPage="1"/>
  </sheetPr>
  <dimension ref="A1:BB89"/>
  <sheetViews>
    <sheetView tabSelected="1" view="pageBreakPreview" topLeftCell="B7" zoomScale="25" zoomScaleNormal="25" zoomScaleSheetLayoutView="25" workbookViewId="0">
      <pane xSplit="26" ySplit="4" topLeftCell="AB11" activePane="bottomRight" state="frozen"/>
      <selection activeCell="B7" sqref="B7"/>
      <selection pane="topRight" activeCell="JC7" sqref="JC7"/>
      <selection pane="bottomLeft" activeCell="B11" sqref="B11"/>
      <selection pane="bottomRight" activeCell="BM41" sqref="BM41"/>
    </sheetView>
  </sheetViews>
  <sheetFormatPr defaultColWidth="8.85546875" defaultRowHeight="44.25" outlineLevelRow="3" outlineLevelCol="1" x14ac:dyDescent="0.55000000000000004"/>
  <cols>
    <col min="1" max="1" width="16.28515625" style="44" hidden="1" customWidth="1"/>
    <col min="2" max="2" width="26.28515625" style="43" customWidth="1"/>
    <col min="3" max="3" width="79.5703125" style="44" hidden="1" customWidth="1"/>
    <col min="4" max="4" width="210.5703125" style="44" customWidth="1"/>
    <col min="5" max="5" width="79.28515625" style="45" hidden="1" customWidth="1"/>
    <col min="6" max="6" width="35.7109375" style="113" hidden="1" customWidth="1"/>
    <col min="7" max="9" width="36.5703125" style="94" hidden="1" customWidth="1"/>
    <col min="10" max="10" width="39.7109375" style="94" hidden="1" customWidth="1"/>
    <col min="11" max="11" width="39.7109375" style="92" hidden="1" customWidth="1"/>
    <col min="12" max="23" width="34.42578125" style="2" hidden="1" customWidth="1"/>
    <col min="24" max="24" width="31.5703125" style="13" hidden="1" customWidth="1"/>
    <col min="25" max="25" width="33.42578125" style="13" hidden="1" customWidth="1"/>
    <col min="26" max="26" width="34.5703125" style="13" hidden="1" customWidth="1"/>
    <col min="27" max="27" width="31.28515625" style="13" hidden="1" customWidth="1"/>
    <col min="28" max="28" width="52.7109375" style="13" bestFit="1" customWidth="1"/>
    <col min="29" max="29" width="57.28515625" style="13" customWidth="1"/>
    <col min="30" max="30" width="52.7109375" style="13" customWidth="1"/>
    <col min="31" max="33" width="27.28515625" style="2" customWidth="1" outlineLevel="1"/>
    <col min="34" max="34" width="37.5703125" style="2" customWidth="1" outlineLevel="1"/>
    <col min="35" max="35" width="27.28515625" style="2" customWidth="1" outlineLevel="1"/>
    <col min="36" max="36" width="31.28515625" style="2" customWidth="1" outlineLevel="1"/>
    <col min="37" max="42" width="27.28515625" style="2" customWidth="1" outlineLevel="1"/>
    <col min="43" max="43" width="25.85546875" style="2" customWidth="1"/>
    <col min="44" max="49" width="25.85546875" style="2" bestFit="1" customWidth="1"/>
    <col min="50" max="50" width="26.42578125" style="2" customWidth="1"/>
    <col min="51" max="51" width="25.85546875" style="2" bestFit="1" customWidth="1"/>
    <col min="52" max="54" width="25.85546875" style="2" customWidth="1"/>
    <col min="55" max="16384" width="8.85546875" style="2"/>
  </cols>
  <sheetData>
    <row r="1" spans="1:54" ht="132" hidden="1" customHeight="1" outlineLevel="1" x14ac:dyDescent="0.2">
      <c r="B1" s="179" t="s">
        <v>69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</row>
    <row r="2" spans="1:54" ht="112.9" hidden="1" customHeight="1" outlineLevel="1" x14ac:dyDescent="0.2">
      <c r="B2" s="3"/>
      <c r="C2" s="3"/>
      <c r="D2" s="146"/>
      <c r="E2" s="146"/>
      <c r="F2" s="54"/>
      <c r="G2" s="53"/>
      <c r="H2" s="53"/>
      <c r="I2" s="53"/>
      <c r="J2" s="53"/>
      <c r="K2" s="50"/>
      <c r="L2" s="1"/>
      <c r="M2" s="72"/>
      <c r="N2" s="72"/>
      <c r="O2" s="72"/>
      <c r="P2" s="70"/>
      <c r="Q2" s="70"/>
      <c r="R2" s="70"/>
      <c r="S2" s="70"/>
      <c r="T2" s="70"/>
      <c r="U2" s="70"/>
      <c r="V2" s="70"/>
      <c r="W2" s="70"/>
      <c r="X2" s="4"/>
      <c r="Y2" s="130"/>
      <c r="Z2" s="130"/>
      <c r="AA2" s="130"/>
      <c r="AB2" s="130"/>
      <c r="AC2" s="130"/>
      <c r="AD2" s="130"/>
      <c r="AE2" s="72"/>
      <c r="AF2" s="72"/>
      <c r="AG2" s="72"/>
      <c r="AH2" s="72"/>
      <c r="AI2" s="72"/>
      <c r="AJ2" s="72"/>
      <c r="AL2" s="119"/>
      <c r="AM2" s="72" t="s">
        <v>22</v>
      </c>
    </row>
    <row r="3" spans="1:54" ht="96" hidden="1" customHeight="1" outlineLevel="1" x14ac:dyDescent="0.2">
      <c r="B3" s="5"/>
      <c r="C3" s="5"/>
      <c r="D3" s="128"/>
      <c r="E3" s="128"/>
      <c r="F3" s="54"/>
      <c r="G3" s="53"/>
      <c r="H3" s="53"/>
      <c r="I3" s="53"/>
      <c r="J3" s="53"/>
      <c r="K3" s="50"/>
      <c r="L3" s="3" t="s">
        <v>18</v>
      </c>
      <c r="M3" s="71" t="s">
        <v>35</v>
      </c>
      <c r="N3" s="71"/>
      <c r="O3" s="71"/>
      <c r="P3" s="70"/>
      <c r="Q3" s="70"/>
      <c r="R3" s="70"/>
      <c r="S3" s="70"/>
      <c r="T3" s="70"/>
      <c r="U3" s="70"/>
      <c r="V3" s="70"/>
      <c r="W3" s="70"/>
      <c r="X3" s="6" t="s">
        <v>21</v>
      </c>
      <c r="Y3" s="130" t="s">
        <v>36</v>
      </c>
      <c r="Z3" s="130"/>
      <c r="AA3" s="130"/>
      <c r="AB3" s="130"/>
      <c r="AC3" s="130"/>
      <c r="AD3" s="130"/>
      <c r="AE3" s="72"/>
      <c r="AF3" s="72"/>
      <c r="AG3" s="72"/>
      <c r="AH3" s="72"/>
      <c r="AI3" s="72"/>
      <c r="AJ3" s="72"/>
      <c r="AK3" s="46"/>
      <c r="AL3" s="120"/>
      <c r="AM3" s="72" t="s">
        <v>23</v>
      </c>
      <c r="AN3" s="143"/>
      <c r="AO3" s="143"/>
      <c r="AP3" s="143"/>
    </row>
    <row r="4" spans="1:54" ht="117.6" hidden="1" customHeight="1" outlineLevel="1" x14ac:dyDescent="0.2">
      <c r="B4" s="7"/>
      <c r="C4" s="7"/>
      <c r="D4" s="129"/>
      <c r="E4" s="129"/>
      <c r="F4" s="54"/>
      <c r="G4" s="53"/>
      <c r="H4" s="53"/>
      <c r="I4" s="53"/>
      <c r="J4" s="53"/>
      <c r="K4" s="50"/>
      <c r="L4" s="5" t="s">
        <v>18</v>
      </c>
      <c r="M4" s="72" t="s">
        <v>37</v>
      </c>
      <c r="N4" s="72"/>
      <c r="O4" s="72"/>
      <c r="P4" s="70"/>
      <c r="Q4" s="70"/>
      <c r="R4" s="70"/>
      <c r="S4" s="70"/>
      <c r="T4" s="70"/>
      <c r="U4" s="70"/>
      <c r="V4" s="70"/>
      <c r="W4" s="70"/>
      <c r="X4" s="8" t="s">
        <v>21</v>
      </c>
      <c r="Y4" s="130" t="s">
        <v>20</v>
      </c>
      <c r="Z4" s="130"/>
      <c r="AA4" s="130"/>
      <c r="AB4" s="130"/>
      <c r="AC4" s="130"/>
      <c r="AD4" s="130"/>
      <c r="AE4" s="72"/>
      <c r="AF4" s="72"/>
      <c r="AG4" s="72"/>
      <c r="AH4" s="72"/>
      <c r="AI4" s="72"/>
      <c r="AJ4" s="72"/>
      <c r="AK4" s="46"/>
      <c r="AL4" s="121"/>
      <c r="AM4" s="72" t="s">
        <v>24</v>
      </c>
      <c r="AN4" s="131"/>
      <c r="AO4" s="131"/>
      <c r="AP4" s="131"/>
    </row>
    <row r="5" spans="1:54" ht="127.15" hidden="1" customHeight="1" outlineLevel="1" x14ac:dyDescent="0.2">
      <c r="B5" s="9"/>
      <c r="C5" s="9"/>
      <c r="D5" s="128"/>
      <c r="E5" s="128"/>
      <c r="F5" s="54"/>
      <c r="G5" s="53"/>
      <c r="H5" s="53"/>
      <c r="I5" s="53"/>
      <c r="J5" s="53"/>
      <c r="K5" s="50"/>
      <c r="L5" s="7" t="s">
        <v>18</v>
      </c>
      <c r="M5" s="71" t="s">
        <v>38</v>
      </c>
      <c r="N5" s="71"/>
      <c r="O5" s="71"/>
      <c r="P5" s="70"/>
      <c r="Q5" s="70"/>
      <c r="R5" s="70"/>
      <c r="S5" s="70"/>
      <c r="T5" s="70"/>
      <c r="U5" s="70"/>
      <c r="V5" s="70"/>
      <c r="W5" s="70"/>
      <c r="X5" s="11" t="s">
        <v>21</v>
      </c>
      <c r="Y5" s="130" t="s">
        <v>39</v>
      </c>
      <c r="Z5" s="130"/>
      <c r="AA5" s="130"/>
      <c r="AB5" s="130"/>
      <c r="AC5" s="130"/>
      <c r="AD5" s="130"/>
      <c r="AE5" s="72"/>
      <c r="AF5" s="72"/>
      <c r="AG5" s="72"/>
      <c r="AH5" s="72"/>
      <c r="AI5" s="72"/>
      <c r="AJ5" s="72"/>
      <c r="AL5" s="122"/>
      <c r="AM5" s="72" t="s">
        <v>33</v>
      </c>
      <c r="AN5" s="71"/>
      <c r="AO5" s="71"/>
      <c r="AP5" s="71"/>
    </row>
    <row r="6" spans="1:54" ht="186" hidden="1" customHeight="1" outlineLevel="1" x14ac:dyDescent="0.2">
      <c r="B6" s="49"/>
      <c r="C6" s="50"/>
      <c r="D6" s="50"/>
      <c r="E6" s="50"/>
      <c r="F6" s="50"/>
      <c r="G6" s="53"/>
      <c r="H6" s="53"/>
      <c r="I6" s="53"/>
      <c r="J6" s="53"/>
      <c r="K6" s="50"/>
      <c r="L6" s="83" t="s">
        <v>18</v>
      </c>
      <c r="M6" s="72" t="s">
        <v>40</v>
      </c>
      <c r="N6" s="72"/>
      <c r="O6" s="72"/>
      <c r="P6" s="70"/>
      <c r="Q6" s="70"/>
      <c r="R6" s="70"/>
      <c r="S6" s="70"/>
      <c r="T6" s="70"/>
      <c r="U6" s="70"/>
      <c r="V6" s="70"/>
      <c r="W6" s="70"/>
      <c r="X6" s="10" t="s">
        <v>21</v>
      </c>
      <c r="Y6" s="53" t="s">
        <v>41</v>
      </c>
      <c r="Z6" s="53"/>
      <c r="AA6" s="53"/>
      <c r="AB6" s="53"/>
      <c r="AC6" s="53"/>
      <c r="AD6" s="53"/>
      <c r="AE6" s="72"/>
      <c r="AF6" s="72"/>
      <c r="AG6" s="72"/>
      <c r="AH6" s="72"/>
      <c r="AI6" s="72"/>
      <c r="AJ6" s="72"/>
      <c r="AK6" s="144"/>
      <c r="AL6" s="21" t="s">
        <v>60</v>
      </c>
      <c r="AM6" s="72" t="s">
        <v>61</v>
      </c>
      <c r="AN6" s="131"/>
      <c r="AO6" s="131"/>
      <c r="AP6" s="131"/>
    </row>
    <row r="7" spans="1:54" ht="150.75" customHeight="1" outlineLevel="1" x14ac:dyDescent="0.45">
      <c r="A7" s="116"/>
      <c r="B7" s="182" t="s">
        <v>104</v>
      </c>
      <c r="C7" s="182"/>
      <c r="D7" s="182"/>
      <c r="E7" s="182"/>
      <c r="F7" s="182"/>
      <c r="G7" s="182"/>
      <c r="H7" s="182"/>
      <c r="I7" s="182"/>
      <c r="J7" s="182"/>
      <c r="K7" s="182"/>
      <c r="L7" s="51"/>
      <c r="M7" s="46"/>
      <c r="N7" s="46"/>
      <c r="O7" s="46"/>
      <c r="P7" s="46"/>
      <c r="Q7" s="46"/>
      <c r="R7" s="52"/>
      <c r="S7" s="48"/>
      <c r="T7" s="46"/>
      <c r="U7" s="46"/>
      <c r="V7" s="46"/>
      <c r="W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1:54" s="78" customFormat="1" ht="109.5" customHeight="1" x14ac:dyDescent="0.5">
      <c r="A8" s="126" t="s">
        <v>16</v>
      </c>
      <c r="B8" s="183" t="s">
        <v>16</v>
      </c>
      <c r="C8" s="126" t="s">
        <v>32</v>
      </c>
      <c r="D8" s="198" t="s">
        <v>12</v>
      </c>
      <c r="E8" s="185" t="s">
        <v>31</v>
      </c>
      <c r="F8" s="123" t="s">
        <v>62</v>
      </c>
      <c r="G8" s="194" t="s">
        <v>34</v>
      </c>
      <c r="H8" s="195"/>
      <c r="I8" s="192" t="s">
        <v>66</v>
      </c>
      <c r="J8" s="188" t="s">
        <v>65</v>
      </c>
      <c r="K8" s="190" t="s">
        <v>70</v>
      </c>
      <c r="L8" s="180">
        <v>2021</v>
      </c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1"/>
      <c r="X8" s="74" t="s">
        <v>28</v>
      </c>
      <c r="Y8" s="60" t="s">
        <v>29</v>
      </c>
      <c r="Z8" s="61" t="s">
        <v>30</v>
      </c>
      <c r="AA8" s="74" t="s">
        <v>19</v>
      </c>
      <c r="AB8" s="196" t="s">
        <v>103</v>
      </c>
      <c r="AC8" s="196" t="s">
        <v>107</v>
      </c>
      <c r="AD8" s="196" t="s">
        <v>108</v>
      </c>
      <c r="AE8" s="187">
        <v>2023</v>
      </c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1"/>
      <c r="AQ8" s="187">
        <v>2024</v>
      </c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1"/>
    </row>
    <row r="9" spans="1:54" s="78" customFormat="1" ht="75.75" customHeight="1" x14ac:dyDescent="0.5">
      <c r="A9" s="125"/>
      <c r="B9" s="184"/>
      <c r="C9" s="125"/>
      <c r="D9" s="199"/>
      <c r="E9" s="186"/>
      <c r="F9" s="117" t="s">
        <v>63</v>
      </c>
      <c r="G9" s="147" t="s">
        <v>72</v>
      </c>
      <c r="H9" s="147" t="s">
        <v>73</v>
      </c>
      <c r="I9" s="193"/>
      <c r="J9" s="189"/>
      <c r="K9" s="191"/>
      <c r="L9" s="155" t="s">
        <v>0</v>
      </c>
      <c r="M9" s="73" t="s">
        <v>1</v>
      </c>
      <c r="N9" s="73" t="s">
        <v>2</v>
      </c>
      <c r="O9" s="73" t="s">
        <v>3</v>
      </c>
      <c r="P9" s="73" t="s">
        <v>4</v>
      </c>
      <c r="Q9" s="73" t="s">
        <v>5</v>
      </c>
      <c r="R9" s="73" t="s">
        <v>6</v>
      </c>
      <c r="S9" s="73" t="s">
        <v>7</v>
      </c>
      <c r="T9" s="73" t="s">
        <v>8</v>
      </c>
      <c r="U9" s="73" t="s">
        <v>9</v>
      </c>
      <c r="V9" s="73" t="s">
        <v>10</v>
      </c>
      <c r="W9" s="73" t="s">
        <v>11</v>
      </c>
      <c r="X9" s="74" t="s">
        <v>57</v>
      </c>
      <c r="Y9" s="62" t="s">
        <v>13</v>
      </c>
      <c r="Z9" s="63" t="s">
        <v>13</v>
      </c>
      <c r="AA9" s="74" t="s">
        <v>13</v>
      </c>
      <c r="AB9" s="197"/>
      <c r="AC9" s="197"/>
      <c r="AD9" s="197"/>
      <c r="AE9" s="74" t="s">
        <v>0</v>
      </c>
      <c r="AF9" s="74" t="s">
        <v>1</v>
      </c>
      <c r="AG9" s="74" t="s">
        <v>2</v>
      </c>
      <c r="AH9" s="74" t="s">
        <v>3</v>
      </c>
      <c r="AI9" s="74" t="s">
        <v>4</v>
      </c>
      <c r="AJ9" s="74" t="s">
        <v>5</v>
      </c>
      <c r="AK9" s="74" t="s">
        <v>6</v>
      </c>
      <c r="AL9" s="74" t="s">
        <v>7</v>
      </c>
      <c r="AM9" s="74" t="s">
        <v>8</v>
      </c>
      <c r="AN9" s="74" t="s">
        <v>9</v>
      </c>
      <c r="AO9" s="74" t="s">
        <v>10</v>
      </c>
      <c r="AP9" s="74" t="s">
        <v>11</v>
      </c>
      <c r="AQ9" s="74" t="s">
        <v>0</v>
      </c>
      <c r="AR9" s="74" t="s">
        <v>1</v>
      </c>
      <c r="AS9" s="74" t="s">
        <v>2</v>
      </c>
      <c r="AT9" s="74" t="s">
        <v>3</v>
      </c>
      <c r="AU9" s="74" t="s">
        <v>4</v>
      </c>
      <c r="AV9" s="74" t="s">
        <v>5</v>
      </c>
      <c r="AW9" s="74" t="s">
        <v>6</v>
      </c>
      <c r="AX9" s="74" t="s">
        <v>7</v>
      </c>
      <c r="AY9" s="74" t="s">
        <v>8</v>
      </c>
      <c r="AZ9" s="74" t="s">
        <v>9</v>
      </c>
      <c r="BA9" s="74" t="s">
        <v>10</v>
      </c>
      <c r="BB9" s="74" t="s">
        <v>11</v>
      </c>
    </row>
    <row r="10" spans="1:54" s="127" customFormat="1" ht="34.9" customHeight="1" collapsed="1" x14ac:dyDescent="0.45">
      <c r="A10" s="22" t="s">
        <v>14</v>
      </c>
      <c r="B10" s="33" t="s">
        <v>14</v>
      </c>
      <c r="C10" s="22" t="s">
        <v>15</v>
      </c>
      <c r="D10" s="22" t="s">
        <v>15</v>
      </c>
      <c r="E10" s="22"/>
      <c r="F10" s="24">
        <v>112</v>
      </c>
      <c r="G10" s="24"/>
      <c r="H10" s="24"/>
      <c r="I10" s="24">
        <v>33</v>
      </c>
      <c r="J10" s="24">
        <v>34</v>
      </c>
      <c r="K10" s="24">
        <v>35</v>
      </c>
      <c r="L10" s="156">
        <v>36</v>
      </c>
      <c r="M10" s="24">
        <v>37</v>
      </c>
      <c r="N10" s="24">
        <v>38</v>
      </c>
      <c r="O10" s="24">
        <v>39</v>
      </c>
      <c r="P10" s="24">
        <v>40</v>
      </c>
      <c r="Q10" s="24">
        <v>41</v>
      </c>
      <c r="R10" s="24">
        <v>42</v>
      </c>
      <c r="S10" s="24">
        <v>43</v>
      </c>
      <c r="T10" s="24">
        <v>44</v>
      </c>
      <c r="U10" s="24">
        <v>45</v>
      </c>
      <c r="V10" s="24">
        <v>46</v>
      </c>
      <c r="W10" s="24">
        <v>47</v>
      </c>
      <c r="X10" s="24">
        <v>48</v>
      </c>
      <c r="Y10" s="24">
        <v>49</v>
      </c>
      <c r="Z10" s="24">
        <v>50</v>
      </c>
      <c r="AA10" s="24">
        <v>51</v>
      </c>
      <c r="AB10" s="24"/>
      <c r="AC10" s="24"/>
      <c r="AD10" s="24"/>
      <c r="AE10" s="24">
        <v>68</v>
      </c>
      <c r="AF10" s="24">
        <v>69</v>
      </c>
      <c r="AG10" s="24">
        <v>70</v>
      </c>
      <c r="AH10" s="24">
        <v>71</v>
      </c>
      <c r="AI10" s="24">
        <v>72</v>
      </c>
      <c r="AJ10" s="24">
        <v>73</v>
      </c>
      <c r="AK10" s="24">
        <v>74</v>
      </c>
      <c r="AL10" s="24">
        <v>75</v>
      </c>
      <c r="AM10" s="24">
        <v>76</v>
      </c>
      <c r="AN10" s="24">
        <v>77</v>
      </c>
      <c r="AO10" s="24">
        <v>78</v>
      </c>
      <c r="AP10" s="24">
        <v>79</v>
      </c>
      <c r="AQ10" s="24">
        <v>68</v>
      </c>
      <c r="AR10" s="24">
        <v>69</v>
      </c>
      <c r="AS10" s="24">
        <v>70</v>
      </c>
      <c r="AT10" s="24">
        <v>71</v>
      </c>
      <c r="AU10" s="24">
        <v>72</v>
      </c>
      <c r="AV10" s="24">
        <v>73</v>
      </c>
      <c r="AW10" s="24">
        <v>74</v>
      </c>
      <c r="AX10" s="24">
        <v>75</v>
      </c>
      <c r="AY10" s="24">
        <v>76</v>
      </c>
      <c r="AZ10" s="24">
        <v>77</v>
      </c>
      <c r="BA10" s="24">
        <v>78</v>
      </c>
      <c r="BB10" s="24">
        <v>79</v>
      </c>
    </row>
    <row r="11" spans="1:54" s="16" customFormat="1" ht="82.15" hidden="1" customHeight="1" outlineLevel="1" x14ac:dyDescent="0.4">
      <c r="A11" s="59">
        <v>10</v>
      </c>
      <c r="B11" s="59" t="s">
        <v>17</v>
      </c>
      <c r="C11" s="56" t="s">
        <v>42</v>
      </c>
      <c r="D11" s="56" t="s">
        <v>26</v>
      </c>
      <c r="E11" s="57">
        <f>E12</f>
        <v>0</v>
      </c>
      <c r="F11" s="108"/>
      <c r="G11" s="58"/>
      <c r="H11" s="58"/>
      <c r="I11" s="58"/>
      <c r="J11" s="58"/>
      <c r="K11" s="58"/>
      <c r="L11" s="158">
        <f t="shared" ref="L11:AA11" si="0">SUM(L12:L12)</f>
        <v>0</v>
      </c>
      <c r="M11" s="104">
        <f t="shared" si="0"/>
        <v>0</v>
      </c>
      <c r="N11" s="104">
        <f t="shared" si="0"/>
        <v>0</v>
      </c>
      <c r="O11" s="104">
        <f t="shared" si="0"/>
        <v>0</v>
      </c>
      <c r="P11" s="104">
        <f t="shared" si="0"/>
        <v>0</v>
      </c>
      <c r="Q11" s="104">
        <f t="shared" si="0"/>
        <v>0</v>
      </c>
      <c r="R11" s="104">
        <f t="shared" si="0"/>
        <v>0</v>
      </c>
      <c r="S11" s="104">
        <f t="shared" si="0"/>
        <v>0</v>
      </c>
      <c r="T11" s="104">
        <f t="shared" si="0"/>
        <v>0</v>
      </c>
      <c r="U11" s="104">
        <f t="shared" si="0"/>
        <v>0</v>
      </c>
      <c r="V11" s="104">
        <f t="shared" si="0"/>
        <v>0</v>
      </c>
      <c r="W11" s="104">
        <f t="shared" si="0"/>
        <v>0</v>
      </c>
      <c r="X11" s="76">
        <f t="shared" si="0"/>
        <v>0</v>
      </c>
      <c r="Y11" s="18">
        <f t="shared" si="0"/>
        <v>0</v>
      </c>
      <c r="Z11" s="19">
        <f t="shared" si="0"/>
        <v>0</v>
      </c>
      <c r="AA11" s="77">
        <f t="shared" si="0"/>
        <v>0</v>
      </c>
      <c r="AB11" s="77"/>
      <c r="AC11" s="77"/>
      <c r="AD11" s="77"/>
      <c r="AE11" s="104">
        <f t="shared" ref="AE11:BB11" si="1">SUM(AE12:AE12)</f>
        <v>0</v>
      </c>
      <c r="AF11" s="104">
        <f t="shared" si="1"/>
        <v>0</v>
      </c>
      <c r="AG11" s="104">
        <f t="shared" si="1"/>
        <v>0</v>
      </c>
      <c r="AH11" s="104">
        <f t="shared" si="1"/>
        <v>0</v>
      </c>
      <c r="AI11" s="104">
        <f t="shared" si="1"/>
        <v>0</v>
      </c>
      <c r="AJ11" s="104">
        <f t="shared" si="1"/>
        <v>0</v>
      </c>
      <c r="AK11" s="104">
        <f t="shared" si="1"/>
        <v>0</v>
      </c>
      <c r="AL11" s="104">
        <f t="shared" si="1"/>
        <v>0</v>
      </c>
      <c r="AM11" s="104">
        <f t="shared" si="1"/>
        <v>0</v>
      </c>
      <c r="AN11" s="104">
        <f t="shared" si="1"/>
        <v>0</v>
      </c>
      <c r="AO11" s="104">
        <f t="shared" si="1"/>
        <v>0</v>
      </c>
      <c r="AP11" s="104">
        <f t="shared" si="1"/>
        <v>0</v>
      </c>
      <c r="AQ11" s="104">
        <f t="shared" si="1"/>
        <v>0</v>
      </c>
      <c r="AR11" s="104">
        <f t="shared" si="1"/>
        <v>0</v>
      </c>
      <c r="AS11" s="104">
        <f t="shared" si="1"/>
        <v>0</v>
      </c>
      <c r="AT11" s="104">
        <f t="shared" si="1"/>
        <v>0</v>
      </c>
      <c r="AU11" s="104">
        <f t="shared" si="1"/>
        <v>0</v>
      </c>
      <c r="AV11" s="104">
        <f t="shared" si="1"/>
        <v>0</v>
      </c>
      <c r="AW11" s="104">
        <f t="shared" si="1"/>
        <v>0</v>
      </c>
      <c r="AX11" s="104">
        <f t="shared" si="1"/>
        <v>0</v>
      </c>
      <c r="AY11" s="104">
        <f t="shared" si="1"/>
        <v>0</v>
      </c>
      <c r="AZ11" s="104">
        <f t="shared" si="1"/>
        <v>0</v>
      </c>
      <c r="BA11" s="104">
        <f t="shared" si="1"/>
        <v>0</v>
      </c>
      <c r="BB11" s="104">
        <f t="shared" si="1"/>
        <v>0</v>
      </c>
    </row>
    <row r="12" spans="1:54" ht="79.900000000000006" hidden="1" customHeight="1" outlineLevel="2" x14ac:dyDescent="0.2">
      <c r="A12" s="30">
        <v>11</v>
      </c>
      <c r="B12" s="30" t="s">
        <v>25</v>
      </c>
      <c r="C12" s="23" t="s">
        <v>52</v>
      </c>
      <c r="D12" s="115" t="s">
        <v>54</v>
      </c>
      <c r="E12" s="40"/>
      <c r="F12" s="109" t="e">
        <f>(#REF!-#REF!)/30</f>
        <v>#REF!</v>
      </c>
      <c r="G12" s="96"/>
      <c r="H12" s="96"/>
      <c r="I12" s="118"/>
      <c r="J12" s="99"/>
      <c r="K12" s="99"/>
      <c r="L12" s="160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77">
        <f>SUM(L12:W12)</f>
        <v>0</v>
      </c>
      <c r="Y12" s="18"/>
      <c r="Z12" s="19"/>
      <c r="AA12" s="77"/>
      <c r="AB12" s="77"/>
      <c r="AC12" s="77"/>
      <c r="AD12" s="7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68" customFormat="1" ht="79.900000000000006" customHeight="1" x14ac:dyDescent="0.5">
      <c r="A13" s="64">
        <v>12</v>
      </c>
      <c r="B13" s="64"/>
      <c r="C13" s="65" t="s">
        <v>43</v>
      </c>
      <c r="D13" s="65" t="s">
        <v>87</v>
      </c>
      <c r="E13" s="66" t="e">
        <f>SUM(,#REF!,#REF!,E14,#REF!,E35)</f>
        <v>#REF!</v>
      </c>
      <c r="F13" s="133"/>
      <c r="G13" s="132"/>
      <c r="H13" s="132"/>
      <c r="I13" s="132"/>
      <c r="J13" s="132"/>
      <c r="K13" s="132"/>
      <c r="L13" s="15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76"/>
      <c r="Y13" s="18"/>
      <c r="Z13" s="19"/>
      <c r="AA13" s="77"/>
      <c r="AB13" s="65"/>
      <c r="AC13" s="65"/>
      <c r="AD13" s="65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spans="1:54" s="16" customFormat="1" ht="79.150000000000006" customHeight="1" outlineLevel="1" x14ac:dyDescent="0.4">
      <c r="A14" s="59">
        <v>30</v>
      </c>
      <c r="B14" s="59"/>
      <c r="C14" s="56" t="s">
        <v>44</v>
      </c>
      <c r="D14" s="56" t="s">
        <v>97</v>
      </c>
      <c r="E14" s="57">
        <f>SUM(E15:E30)</f>
        <v>65471.659999999989</v>
      </c>
      <c r="F14" s="137"/>
      <c r="G14" s="136"/>
      <c r="H14" s="136"/>
      <c r="I14" s="136"/>
      <c r="J14" s="136"/>
      <c r="K14" s="136">
        <f>MAX(K15:K30)</f>
        <v>45838</v>
      </c>
      <c r="L14" s="158">
        <f t="shared" ref="L14:AA14" si="2">SUM(L15,L20,L25,L30)</f>
        <v>0</v>
      </c>
      <c r="M14" s="104">
        <f t="shared" si="2"/>
        <v>0</v>
      </c>
      <c r="N14" s="104">
        <f t="shared" si="2"/>
        <v>0</v>
      </c>
      <c r="O14" s="104">
        <f t="shared" si="2"/>
        <v>0</v>
      </c>
      <c r="P14" s="104">
        <f t="shared" si="2"/>
        <v>0</v>
      </c>
      <c r="Q14" s="104">
        <f t="shared" si="2"/>
        <v>0</v>
      </c>
      <c r="R14" s="104">
        <f t="shared" si="2"/>
        <v>0</v>
      </c>
      <c r="S14" s="104">
        <f t="shared" si="2"/>
        <v>0</v>
      </c>
      <c r="T14" s="104">
        <f t="shared" si="2"/>
        <v>0</v>
      </c>
      <c r="U14" s="104">
        <f t="shared" si="2"/>
        <v>0</v>
      </c>
      <c r="V14" s="104">
        <f t="shared" si="2"/>
        <v>0</v>
      </c>
      <c r="W14" s="104">
        <f t="shared" si="2"/>
        <v>0</v>
      </c>
      <c r="X14" s="76">
        <f t="shared" si="2"/>
        <v>0</v>
      </c>
      <c r="Y14" s="18" t="e">
        <f t="shared" si="2"/>
        <v>#REF!</v>
      </c>
      <c r="Z14" s="19" t="e">
        <f t="shared" si="2"/>
        <v>#REF!</v>
      </c>
      <c r="AA14" s="77" t="e">
        <f t="shared" si="2"/>
        <v>#REF!</v>
      </c>
      <c r="AB14" s="56"/>
      <c r="AC14" s="56"/>
      <c r="AD14" s="56"/>
      <c r="AE14" s="104">
        <f t="shared" ref="AE14:BB14" si="3">SUM(AE15,AE20,AE25,AE30)</f>
        <v>0</v>
      </c>
      <c r="AF14" s="104">
        <f t="shared" si="3"/>
        <v>0</v>
      </c>
      <c r="AG14" s="104">
        <f t="shared" si="3"/>
        <v>0</v>
      </c>
      <c r="AH14" s="104">
        <f t="shared" si="3"/>
        <v>0</v>
      </c>
      <c r="AI14" s="104">
        <f t="shared" si="3"/>
        <v>0</v>
      </c>
      <c r="AJ14" s="104">
        <f t="shared" si="3"/>
        <v>0</v>
      </c>
      <c r="AK14" s="104">
        <f t="shared" si="3"/>
        <v>0</v>
      </c>
      <c r="AL14" s="104">
        <f t="shared" si="3"/>
        <v>0</v>
      </c>
      <c r="AM14" s="104">
        <f t="shared" si="3"/>
        <v>0</v>
      </c>
      <c r="AN14" s="104">
        <f t="shared" si="3"/>
        <v>0</v>
      </c>
      <c r="AO14" s="104">
        <f t="shared" si="3"/>
        <v>0</v>
      </c>
      <c r="AP14" s="104">
        <f t="shared" si="3"/>
        <v>0</v>
      </c>
      <c r="AQ14" s="104">
        <f t="shared" si="3"/>
        <v>0</v>
      </c>
      <c r="AR14" s="104">
        <f t="shared" si="3"/>
        <v>0</v>
      </c>
      <c r="AS14" s="104">
        <f t="shared" si="3"/>
        <v>0</v>
      </c>
      <c r="AT14" s="104">
        <f t="shared" si="3"/>
        <v>0</v>
      </c>
      <c r="AU14" s="104">
        <f t="shared" si="3"/>
        <v>0</v>
      </c>
      <c r="AV14" s="104">
        <f t="shared" si="3"/>
        <v>0</v>
      </c>
      <c r="AW14" s="104">
        <f t="shared" si="3"/>
        <v>0</v>
      </c>
      <c r="AX14" s="104">
        <f t="shared" si="3"/>
        <v>0</v>
      </c>
      <c r="AY14" s="104">
        <f t="shared" si="3"/>
        <v>0</v>
      </c>
      <c r="AZ14" s="104">
        <f t="shared" si="3"/>
        <v>0</v>
      </c>
      <c r="BA14" s="104">
        <f t="shared" si="3"/>
        <v>0</v>
      </c>
      <c r="BB14" s="104">
        <f t="shared" si="3"/>
        <v>0</v>
      </c>
    </row>
    <row r="15" spans="1:54" ht="79.150000000000006" customHeight="1" outlineLevel="2" x14ac:dyDescent="0.2">
      <c r="A15" s="22">
        <v>31</v>
      </c>
      <c r="B15" s="22"/>
      <c r="C15" s="17" t="s">
        <v>45</v>
      </c>
      <c r="D15" s="171" t="s">
        <v>98</v>
      </c>
      <c r="E15" s="40">
        <v>30508.82</v>
      </c>
      <c r="F15" s="109" t="e">
        <f>(#REF!-#REF!)/30</f>
        <v>#REF!</v>
      </c>
      <c r="G15" s="148" t="s">
        <v>74</v>
      </c>
      <c r="H15" s="148" t="s">
        <v>74</v>
      </c>
      <c r="I15" s="142" t="s">
        <v>67</v>
      </c>
      <c r="J15" s="99"/>
      <c r="K15" s="99">
        <v>45838</v>
      </c>
      <c r="L15" s="161"/>
      <c r="M15" s="82"/>
      <c r="N15" s="84"/>
      <c r="O15" s="98" t="s">
        <v>18</v>
      </c>
      <c r="P15" s="26"/>
      <c r="Q15" s="95"/>
      <c r="R15" s="26" t="s">
        <v>18</v>
      </c>
      <c r="S15" s="95"/>
      <c r="T15" s="84"/>
      <c r="U15" s="27"/>
      <c r="V15" s="84" t="s">
        <v>18</v>
      </c>
      <c r="W15" s="97"/>
      <c r="X15" s="76">
        <f>SUM(L15:W15)</f>
        <v>0</v>
      </c>
      <c r="Y15" s="18" t="e">
        <f>IF(YEAR(#REF!)=L$8,#REF!,0)</f>
        <v>#REF!</v>
      </c>
      <c r="Z15" s="19" t="e">
        <f>IF(AND(YEAR(#REF!)&lt;=L$8,YEAR(#REF!)&gt;L$8),#REF!,0)</f>
        <v>#REF!</v>
      </c>
      <c r="AA15" s="77" t="e">
        <f>#REF!</f>
        <v>#REF!</v>
      </c>
      <c r="AB15" s="114" t="s">
        <v>120</v>
      </c>
      <c r="AC15" s="168"/>
      <c r="AD15" s="168"/>
      <c r="AE15" s="20"/>
      <c r="AF15" s="20"/>
      <c r="AG15" s="20"/>
      <c r="AH15" s="20"/>
      <c r="AI15" s="20"/>
      <c r="AJ15" s="20"/>
      <c r="AK15" s="20"/>
      <c r="AL15" s="20"/>
      <c r="AM15" s="34"/>
      <c r="AN15" s="20"/>
      <c r="AO15" s="20"/>
      <c r="AP15" s="169"/>
      <c r="AQ15" s="169"/>
      <c r="AR15" s="169"/>
      <c r="AS15" s="169"/>
      <c r="AT15" s="169"/>
      <c r="AU15" s="169"/>
      <c r="AV15" s="169"/>
      <c r="AW15" s="169"/>
      <c r="AX15" s="20"/>
      <c r="AY15" s="20"/>
      <c r="AZ15" s="20"/>
      <c r="BA15" s="20"/>
      <c r="BB15" s="20"/>
    </row>
    <row r="16" spans="1:54" ht="51.75" customHeight="1" outlineLevel="2" x14ac:dyDescent="0.2">
      <c r="A16" s="22"/>
      <c r="B16" s="22"/>
      <c r="C16" s="17"/>
      <c r="D16" s="23" t="s">
        <v>105</v>
      </c>
      <c r="E16" s="12"/>
      <c r="F16" s="109"/>
      <c r="G16" s="149"/>
      <c r="H16" s="149"/>
      <c r="I16" s="142"/>
      <c r="J16" s="99"/>
      <c r="K16" s="99"/>
      <c r="L16" s="159"/>
      <c r="M16" s="20"/>
      <c r="N16" s="20"/>
      <c r="O16" s="27"/>
      <c r="P16" s="28"/>
      <c r="Q16" s="28"/>
      <c r="R16" s="27"/>
      <c r="S16" s="107"/>
      <c r="T16" s="107"/>
      <c r="U16" s="107"/>
      <c r="V16" s="29"/>
      <c r="W16" s="27"/>
      <c r="X16" s="77"/>
      <c r="Y16" s="18"/>
      <c r="Z16" s="19"/>
      <c r="AA16" s="77"/>
      <c r="AB16" s="114"/>
      <c r="AC16" s="114">
        <v>112</v>
      </c>
      <c r="AD16" s="114" t="s">
        <v>110</v>
      </c>
      <c r="AE16" s="20"/>
      <c r="AF16" s="20"/>
      <c r="AG16" s="20"/>
      <c r="AH16" s="20"/>
      <c r="AI16" s="167"/>
      <c r="AJ16" s="167"/>
      <c r="AK16" s="167"/>
      <c r="AL16" s="167"/>
      <c r="AM16" s="20"/>
      <c r="AN16" s="20"/>
      <c r="AO16" s="20"/>
      <c r="AP16" s="20"/>
      <c r="AQ16" s="20"/>
      <c r="AR16" s="20"/>
      <c r="AS16" s="20"/>
      <c r="AT16" s="20"/>
      <c r="AU16" s="167"/>
      <c r="AV16" s="167"/>
      <c r="AW16" s="167"/>
      <c r="AX16" s="167"/>
      <c r="AY16" s="20"/>
      <c r="AZ16" s="20"/>
      <c r="BA16" s="20"/>
      <c r="BB16" s="20"/>
    </row>
    <row r="17" spans="1:54" ht="51.75" customHeight="1" outlineLevel="2" x14ac:dyDescent="0.2">
      <c r="A17" s="22"/>
      <c r="B17" s="22"/>
      <c r="C17" s="17"/>
      <c r="D17" s="23" t="s">
        <v>114</v>
      </c>
      <c r="E17" s="12"/>
      <c r="F17" s="109"/>
      <c r="G17" s="149"/>
      <c r="H17" s="149"/>
      <c r="I17" s="142"/>
      <c r="J17" s="99"/>
      <c r="K17" s="99"/>
      <c r="L17" s="159"/>
      <c r="M17" s="20"/>
      <c r="N17" s="20"/>
      <c r="O17" s="27"/>
      <c r="P17" s="28"/>
      <c r="Q17" s="28"/>
      <c r="R17" s="27"/>
      <c r="S17" s="107"/>
      <c r="T17" s="107"/>
      <c r="U17" s="107"/>
      <c r="V17" s="29"/>
      <c r="W17" s="27"/>
      <c r="X17" s="77"/>
      <c r="Y17" s="18"/>
      <c r="Z17" s="19"/>
      <c r="AA17" s="77"/>
      <c r="AB17" s="114"/>
      <c r="AC17" s="114">
        <v>15600</v>
      </c>
      <c r="AD17" s="114" t="s">
        <v>109</v>
      </c>
      <c r="AE17" s="20"/>
      <c r="AF17" s="20"/>
      <c r="AG17" s="20"/>
      <c r="AH17" s="20"/>
      <c r="AI17" s="167"/>
      <c r="AJ17" s="167"/>
      <c r="AK17" s="167"/>
      <c r="AL17" s="167"/>
      <c r="AM17" s="20"/>
      <c r="AN17" s="20"/>
      <c r="AO17" s="20"/>
      <c r="AP17" s="20"/>
      <c r="AQ17" s="20"/>
      <c r="AR17" s="20"/>
      <c r="AS17" s="20"/>
      <c r="AT17" s="20"/>
      <c r="AU17" s="167"/>
      <c r="AV17" s="167"/>
      <c r="AW17" s="167"/>
      <c r="AX17" s="167"/>
      <c r="AY17" s="20"/>
      <c r="AZ17" s="20"/>
      <c r="BA17" s="20"/>
      <c r="BB17" s="20"/>
    </row>
    <row r="18" spans="1:54" ht="51.75" customHeight="1" outlineLevel="2" x14ac:dyDescent="0.2">
      <c r="A18" s="22"/>
      <c r="B18" s="22"/>
      <c r="C18" s="17"/>
      <c r="D18" s="23" t="s">
        <v>112</v>
      </c>
      <c r="E18" s="12"/>
      <c r="F18" s="109"/>
      <c r="G18" s="149"/>
      <c r="H18" s="149"/>
      <c r="I18" s="142"/>
      <c r="J18" s="99"/>
      <c r="K18" s="99"/>
      <c r="L18" s="159"/>
      <c r="M18" s="20"/>
      <c r="N18" s="20"/>
      <c r="O18" s="27"/>
      <c r="P18" s="28"/>
      <c r="Q18" s="28"/>
      <c r="R18" s="27"/>
      <c r="S18" s="107"/>
      <c r="T18" s="107"/>
      <c r="U18" s="107"/>
      <c r="V18" s="29"/>
      <c r="W18" s="27"/>
      <c r="X18" s="77"/>
      <c r="Y18" s="18"/>
      <c r="Z18" s="19"/>
      <c r="AA18" s="77"/>
      <c r="AB18" s="114"/>
      <c r="AC18" s="114">
        <v>792</v>
      </c>
      <c r="AD18" s="114" t="s">
        <v>111</v>
      </c>
      <c r="AE18" s="20"/>
      <c r="AF18" s="20"/>
      <c r="AG18" s="20"/>
      <c r="AH18" s="20"/>
      <c r="AI18" s="167"/>
      <c r="AJ18" s="167"/>
      <c r="AK18" s="167"/>
      <c r="AL18" s="167"/>
      <c r="AM18" s="20"/>
      <c r="AN18" s="20"/>
      <c r="AO18" s="20"/>
      <c r="AP18" s="20"/>
      <c r="AQ18" s="20"/>
      <c r="AR18" s="20"/>
      <c r="AS18" s="20"/>
      <c r="AT18" s="20"/>
      <c r="AU18" s="167"/>
      <c r="AV18" s="167"/>
      <c r="AW18" s="167"/>
      <c r="AX18" s="167"/>
      <c r="AY18" s="20"/>
      <c r="AZ18" s="20"/>
      <c r="BA18" s="20"/>
      <c r="BB18" s="20"/>
    </row>
    <row r="19" spans="1:54" ht="51.75" customHeight="1" outlineLevel="2" x14ac:dyDescent="0.2">
      <c r="A19" s="22"/>
      <c r="B19" s="22"/>
      <c r="C19" s="17"/>
      <c r="D19" s="23" t="s">
        <v>113</v>
      </c>
      <c r="E19" s="12"/>
      <c r="F19" s="109"/>
      <c r="G19" s="149"/>
      <c r="H19" s="149"/>
      <c r="I19" s="142"/>
      <c r="J19" s="99"/>
      <c r="K19" s="99"/>
      <c r="L19" s="159"/>
      <c r="M19" s="20"/>
      <c r="N19" s="20"/>
      <c r="O19" s="27"/>
      <c r="P19" s="28"/>
      <c r="Q19" s="28"/>
      <c r="R19" s="27"/>
      <c r="S19" s="107"/>
      <c r="T19" s="107"/>
      <c r="U19" s="107"/>
      <c r="V19" s="29"/>
      <c r="W19" s="27"/>
      <c r="X19" s="77"/>
      <c r="Y19" s="18"/>
      <c r="Z19" s="19"/>
      <c r="AA19" s="77"/>
      <c r="AB19" s="114"/>
      <c r="AC19" s="114">
        <v>12000</v>
      </c>
      <c r="AD19" s="114" t="s">
        <v>27</v>
      </c>
      <c r="AE19" s="20"/>
      <c r="AF19" s="20"/>
      <c r="AG19" s="20"/>
      <c r="AH19" s="20"/>
      <c r="AI19" s="167"/>
      <c r="AJ19" s="167"/>
      <c r="AK19" s="167"/>
      <c r="AL19" s="167"/>
      <c r="AM19" s="20"/>
      <c r="AN19" s="20"/>
      <c r="AO19" s="20"/>
      <c r="AP19" s="20"/>
      <c r="AQ19" s="20"/>
      <c r="AR19" s="20"/>
      <c r="AS19" s="20"/>
      <c r="AT19" s="20"/>
      <c r="AU19" s="167"/>
      <c r="AV19" s="167"/>
      <c r="AW19" s="167"/>
      <c r="AX19" s="167"/>
      <c r="AY19" s="20"/>
      <c r="AZ19" s="20"/>
      <c r="BA19" s="20"/>
      <c r="BB19" s="20"/>
    </row>
    <row r="20" spans="1:54" ht="79.150000000000006" customHeight="1" outlineLevel="2" x14ac:dyDescent="0.2">
      <c r="A20" s="22">
        <v>32</v>
      </c>
      <c r="B20" s="22"/>
      <c r="C20" s="17" t="s">
        <v>46</v>
      </c>
      <c r="D20" s="172" t="s">
        <v>99</v>
      </c>
      <c r="E20" s="40">
        <v>7459.91</v>
      </c>
      <c r="F20" s="109" t="e">
        <f>(#REF!-#REF!)/30</f>
        <v>#REF!</v>
      </c>
      <c r="G20" s="148" t="s">
        <v>74</v>
      </c>
      <c r="H20" s="148" t="s">
        <v>74</v>
      </c>
      <c r="I20" s="142" t="s">
        <v>68</v>
      </c>
      <c r="J20" s="99"/>
      <c r="K20" s="99">
        <v>45838</v>
      </c>
      <c r="L20" s="161"/>
      <c r="M20" s="82"/>
      <c r="N20" s="84"/>
      <c r="O20" s="98" t="s">
        <v>18</v>
      </c>
      <c r="P20" s="25"/>
      <c r="Q20" s="26"/>
      <c r="R20" s="26" t="s">
        <v>18</v>
      </c>
      <c r="S20" s="26"/>
      <c r="T20" s="84"/>
      <c r="U20" s="27"/>
      <c r="V20" s="84" t="s">
        <v>18</v>
      </c>
      <c r="W20" s="97"/>
      <c r="X20" s="76">
        <f>SUM(L20:W20)</f>
        <v>0</v>
      </c>
      <c r="Y20" s="18" t="e">
        <f>IF(YEAR(#REF!)=L$8,#REF!,0)</f>
        <v>#REF!</v>
      </c>
      <c r="Z20" s="19" t="e">
        <f>IF(AND(YEAR(#REF!)&lt;=L$8,YEAR(#REF!)&gt;L$8),#REF!,0)</f>
        <v>#REF!</v>
      </c>
      <c r="AA20" s="77" t="e">
        <f>#REF!</f>
        <v>#REF!</v>
      </c>
      <c r="AB20" s="114" t="s">
        <v>119</v>
      </c>
      <c r="AC20" s="174" t="s">
        <v>121</v>
      </c>
      <c r="AD20" s="168"/>
      <c r="AE20" s="166"/>
      <c r="AF20" s="166"/>
      <c r="AG20" s="20"/>
      <c r="AH20" s="20"/>
      <c r="AI20" s="20"/>
      <c r="AJ20" s="169"/>
      <c r="AK20" s="169"/>
      <c r="AL20" s="169"/>
      <c r="AM20" s="170"/>
      <c r="AN20" s="170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20"/>
    </row>
    <row r="21" spans="1:54" ht="54.75" customHeight="1" outlineLevel="2" x14ac:dyDescent="0.2">
      <c r="A21" s="22"/>
      <c r="B21" s="22"/>
      <c r="C21" s="17"/>
      <c r="D21" s="23" t="s">
        <v>105</v>
      </c>
      <c r="E21" s="12"/>
      <c r="F21" s="109"/>
      <c r="G21" s="149"/>
      <c r="H21" s="149"/>
      <c r="I21" s="142"/>
      <c r="J21" s="99"/>
      <c r="K21" s="99"/>
      <c r="L21" s="159"/>
      <c r="M21" s="20"/>
      <c r="N21" s="20"/>
      <c r="O21" s="27"/>
      <c r="P21" s="28"/>
      <c r="Q21" s="28"/>
      <c r="R21" s="27"/>
      <c r="S21" s="107"/>
      <c r="T21" s="107"/>
      <c r="U21" s="107"/>
      <c r="V21" s="29"/>
      <c r="W21" s="27"/>
      <c r="X21" s="77"/>
      <c r="Y21" s="18"/>
      <c r="Z21" s="19"/>
      <c r="AA21" s="77"/>
      <c r="AB21" s="114"/>
      <c r="AC21" s="114">
        <v>22</v>
      </c>
      <c r="AD21" s="114" t="s">
        <v>110</v>
      </c>
      <c r="AE21" s="20"/>
      <c r="AF21" s="20"/>
      <c r="AG21" s="20"/>
      <c r="AH21" s="20"/>
      <c r="AI21" s="167"/>
      <c r="AJ21" s="167"/>
      <c r="AK21" s="167"/>
      <c r="AL21" s="167"/>
      <c r="AM21" s="20"/>
      <c r="AN21" s="20"/>
      <c r="AO21" s="20"/>
      <c r="AP21" s="20"/>
      <c r="AQ21" s="20"/>
      <c r="AR21" s="20"/>
      <c r="AS21" s="20"/>
      <c r="AT21" s="20"/>
      <c r="AU21" s="167"/>
      <c r="AV21" s="167"/>
      <c r="AW21" s="167"/>
      <c r="AX21" s="167"/>
      <c r="AY21" s="20"/>
      <c r="AZ21" s="20"/>
      <c r="BA21" s="20"/>
      <c r="BB21" s="20"/>
    </row>
    <row r="22" spans="1:54" ht="54.75" customHeight="1" outlineLevel="2" x14ac:dyDescent="0.2">
      <c r="A22" s="22"/>
      <c r="B22" s="22"/>
      <c r="C22" s="17"/>
      <c r="D22" s="23" t="s">
        <v>114</v>
      </c>
      <c r="E22" s="12"/>
      <c r="F22" s="109"/>
      <c r="G22" s="149"/>
      <c r="H22" s="149"/>
      <c r="I22" s="142"/>
      <c r="J22" s="99"/>
      <c r="K22" s="99"/>
      <c r="L22" s="159"/>
      <c r="M22" s="20"/>
      <c r="N22" s="20"/>
      <c r="O22" s="27"/>
      <c r="P22" s="28"/>
      <c r="Q22" s="28"/>
      <c r="R22" s="27"/>
      <c r="S22" s="107"/>
      <c r="T22" s="107"/>
      <c r="U22" s="107"/>
      <c r="V22" s="29"/>
      <c r="W22" s="27"/>
      <c r="X22" s="77"/>
      <c r="Y22" s="18"/>
      <c r="Z22" s="19"/>
      <c r="AA22" s="77"/>
      <c r="AB22" s="114"/>
      <c r="AC22" s="114">
        <v>15000</v>
      </c>
      <c r="AD22" s="114" t="s">
        <v>109</v>
      </c>
      <c r="AE22" s="20"/>
      <c r="AF22" s="20"/>
      <c r="AG22" s="20"/>
      <c r="AH22" s="20"/>
      <c r="AI22" s="167"/>
      <c r="AJ22" s="167"/>
      <c r="AK22" s="167"/>
      <c r="AL22" s="167"/>
      <c r="AM22" s="20"/>
      <c r="AN22" s="20"/>
      <c r="AO22" s="20"/>
      <c r="AP22" s="20"/>
      <c r="AQ22" s="20"/>
      <c r="AR22" s="20"/>
      <c r="AS22" s="20"/>
      <c r="AT22" s="20"/>
      <c r="AU22" s="167"/>
      <c r="AV22" s="167"/>
      <c r="AW22" s="167"/>
      <c r="AX22" s="167"/>
      <c r="AY22" s="20"/>
      <c r="AZ22" s="20"/>
      <c r="BA22" s="20"/>
      <c r="BB22" s="20"/>
    </row>
    <row r="23" spans="1:54" ht="54.75" customHeight="1" outlineLevel="2" x14ac:dyDescent="0.2">
      <c r="A23" s="22"/>
      <c r="B23" s="22"/>
      <c r="C23" s="17"/>
      <c r="D23" s="23" t="s">
        <v>112</v>
      </c>
      <c r="E23" s="12"/>
      <c r="F23" s="109"/>
      <c r="G23" s="149"/>
      <c r="H23" s="149"/>
      <c r="I23" s="142"/>
      <c r="J23" s="99"/>
      <c r="K23" s="99"/>
      <c r="L23" s="159"/>
      <c r="M23" s="20"/>
      <c r="N23" s="20"/>
      <c r="O23" s="27"/>
      <c r="P23" s="28"/>
      <c r="Q23" s="28"/>
      <c r="R23" s="27"/>
      <c r="S23" s="107"/>
      <c r="T23" s="107"/>
      <c r="U23" s="107"/>
      <c r="V23" s="29"/>
      <c r="W23" s="27"/>
      <c r="X23" s="77"/>
      <c r="Y23" s="18"/>
      <c r="Z23" s="19"/>
      <c r="AA23" s="77"/>
      <c r="AB23" s="114"/>
      <c r="AC23" s="114">
        <f>11*9+2*9+16</f>
        <v>133</v>
      </c>
      <c r="AD23" s="114" t="s">
        <v>111</v>
      </c>
      <c r="AE23" s="20"/>
      <c r="AF23" s="20"/>
      <c r="AG23" s="20"/>
      <c r="AH23" s="20"/>
      <c r="AI23" s="167"/>
      <c r="AJ23" s="167"/>
      <c r="AK23" s="167"/>
      <c r="AL23" s="167"/>
      <c r="AM23" s="20"/>
      <c r="AN23" s="20"/>
      <c r="AO23" s="20"/>
      <c r="AP23" s="20"/>
      <c r="AQ23" s="20"/>
      <c r="AR23" s="20"/>
      <c r="AS23" s="20"/>
      <c r="AT23" s="20"/>
      <c r="AU23" s="167"/>
      <c r="AV23" s="167"/>
      <c r="AW23" s="167"/>
      <c r="AX23" s="167"/>
      <c r="AY23" s="20"/>
      <c r="AZ23" s="20"/>
      <c r="BA23" s="20"/>
      <c r="BB23" s="20"/>
    </row>
    <row r="24" spans="1:54" ht="54.75" customHeight="1" outlineLevel="2" x14ac:dyDescent="0.2">
      <c r="A24" s="22"/>
      <c r="B24" s="22"/>
      <c r="C24" s="17"/>
      <c r="D24" s="23" t="s">
        <v>113</v>
      </c>
      <c r="E24" s="12"/>
      <c r="F24" s="109"/>
      <c r="G24" s="149"/>
      <c r="H24" s="149"/>
      <c r="I24" s="142"/>
      <c r="J24" s="99"/>
      <c r="K24" s="99"/>
      <c r="L24" s="159"/>
      <c r="M24" s="20"/>
      <c r="N24" s="20"/>
      <c r="O24" s="27"/>
      <c r="P24" s="28"/>
      <c r="Q24" s="28"/>
      <c r="R24" s="27"/>
      <c r="S24" s="107"/>
      <c r="T24" s="107"/>
      <c r="U24" s="107"/>
      <c r="V24" s="29"/>
      <c r="W24" s="27"/>
      <c r="X24" s="77"/>
      <c r="Y24" s="18"/>
      <c r="Z24" s="19"/>
      <c r="AA24" s="77"/>
      <c r="AB24" s="114"/>
      <c r="AC24" s="114">
        <f>80*4*9+100</f>
        <v>2980</v>
      </c>
      <c r="AD24" s="114" t="s">
        <v>27</v>
      </c>
      <c r="AE24" s="20"/>
      <c r="AF24" s="20"/>
      <c r="AG24" s="20"/>
      <c r="AH24" s="20"/>
      <c r="AI24" s="167"/>
      <c r="AJ24" s="167"/>
      <c r="AK24" s="167"/>
      <c r="AL24" s="167"/>
      <c r="AM24" s="20"/>
      <c r="AN24" s="20"/>
      <c r="AO24" s="20"/>
      <c r="AP24" s="20"/>
      <c r="AQ24" s="20"/>
      <c r="AR24" s="20"/>
      <c r="AS24" s="20"/>
      <c r="AT24" s="20"/>
      <c r="AU24" s="167"/>
      <c r="AV24" s="167"/>
      <c r="AW24" s="167"/>
      <c r="AX24" s="167"/>
      <c r="AY24" s="20"/>
      <c r="AZ24" s="20"/>
      <c r="BA24" s="20"/>
      <c r="BB24" s="20"/>
    </row>
    <row r="25" spans="1:54" ht="79.150000000000006" customHeight="1" outlineLevel="2" x14ac:dyDescent="0.2">
      <c r="A25" s="22">
        <v>34</v>
      </c>
      <c r="B25" s="22"/>
      <c r="C25" s="17" t="s">
        <v>48</v>
      </c>
      <c r="D25" s="172" t="s">
        <v>100</v>
      </c>
      <c r="E25" s="40">
        <v>17139.98</v>
      </c>
      <c r="F25" s="109" t="e">
        <f>(#REF!-#REF!)/30</f>
        <v>#REF!</v>
      </c>
      <c r="G25" s="148" t="s">
        <v>74</v>
      </c>
      <c r="H25" s="148" t="s">
        <v>74</v>
      </c>
      <c r="I25" s="142" t="s">
        <v>68</v>
      </c>
      <c r="J25" s="99"/>
      <c r="K25" s="99">
        <v>45838</v>
      </c>
      <c r="L25" s="161"/>
      <c r="M25" s="82"/>
      <c r="N25" s="84"/>
      <c r="O25" s="98" t="s">
        <v>18</v>
      </c>
      <c r="P25" s="25"/>
      <c r="Q25" s="26"/>
      <c r="R25" s="26" t="s">
        <v>18</v>
      </c>
      <c r="S25" s="26"/>
      <c r="T25" s="84"/>
      <c r="U25" s="27"/>
      <c r="V25" s="84" t="s">
        <v>18</v>
      </c>
      <c r="W25" s="97"/>
      <c r="X25" s="76">
        <f>SUM(L25:W25)</f>
        <v>0</v>
      </c>
      <c r="Y25" s="18" t="e">
        <f>IF(YEAR(#REF!)=L$8,#REF!,0)</f>
        <v>#REF!</v>
      </c>
      <c r="Z25" s="19" t="e">
        <f>IF(AND(YEAR(#REF!)&lt;=L$8,YEAR(#REF!)&gt;L$8),#REF!,0)</f>
        <v>#REF!</v>
      </c>
      <c r="AA25" s="77" t="e">
        <f>#REF!</f>
        <v>#REF!</v>
      </c>
      <c r="AB25" s="114" t="s">
        <v>117</v>
      </c>
      <c r="AC25" s="174" t="s">
        <v>121</v>
      </c>
      <c r="AD25" s="168"/>
      <c r="AE25" s="166"/>
      <c r="AF25" s="166"/>
      <c r="AG25" s="20"/>
      <c r="AH25" s="20"/>
      <c r="AI25" s="20"/>
      <c r="AJ25" s="20"/>
      <c r="AK25" s="169"/>
      <c r="AL25" s="169"/>
      <c r="AM25" s="170"/>
      <c r="AN25" s="170"/>
      <c r="AO25" s="170"/>
      <c r="AP25" s="169"/>
      <c r="AQ25" s="166"/>
      <c r="AR25" s="166"/>
      <c r="AS25" s="20"/>
      <c r="AT25" s="20"/>
      <c r="AU25" s="20"/>
      <c r="AV25" s="20"/>
      <c r="AW25" s="20"/>
      <c r="AX25" s="20"/>
      <c r="AY25" s="34"/>
      <c r="AZ25" s="34"/>
      <c r="BA25" s="34"/>
      <c r="BB25" s="20"/>
    </row>
    <row r="26" spans="1:54" ht="57.75" customHeight="1" outlineLevel="2" x14ac:dyDescent="0.2">
      <c r="A26" s="22"/>
      <c r="B26" s="22"/>
      <c r="C26" s="17"/>
      <c r="D26" s="23" t="s">
        <v>105</v>
      </c>
      <c r="E26" s="12"/>
      <c r="F26" s="109"/>
      <c r="G26" s="149"/>
      <c r="H26" s="149"/>
      <c r="I26" s="142"/>
      <c r="J26" s="99"/>
      <c r="K26" s="99"/>
      <c r="L26" s="159"/>
      <c r="M26" s="20"/>
      <c r="N26" s="20"/>
      <c r="O26" s="27"/>
      <c r="P26" s="28"/>
      <c r="Q26" s="28"/>
      <c r="R26" s="27"/>
      <c r="S26" s="107"/>
      <c r="T26" s="107"/>
      <c r="U26" s="107"/>
      <c r="V26" s="29"/>
      <c r="W26" s="27"/>
      <c r="X26" s="77"/>
      <c r="Y26" s="18"/>
      <c r="Z26" s="19"/>
      <c r="AA26" s="77"/>
      <c r="AB26" s="114"/>
      <c r="AC26" s="114">
        <v>64</v>
      </c>
      <c r="AD26" s="114" t="s">
        <v>110</v>
      </c>
      <c r="AE26" s="20"/>
      <c r="AF26" s="20"/>
      <c r="AG26" s="20"/>
      <c r="AH26" s="20"/>
      <c r="AI26" s="167"/>
      <c r="AJ26" s="167"/>
      <c r="AK26" s="167"/>
      <c r="AL26" s="167"/>
      <c r="AM26" s="20"/>
      <c r="AN26" s="20"/>
      <c r="AO26" s="20"/>
      <c r="AP26" s="20"/>
      <c r="AQ26" s="20"/>
      <c r="AR26" s="20"/>
      <c r="AS26" s="20"/>
      <c r="AT26" s="20"/>
      <c r="AU26" s="167"/>
      <c r="AV26" s="167"/>
      <c r="AW26" s="167"/>
      <c r="AX26" s="167"/>
      <c r="AY26" s="20"/>
      <c r="AZ26" s="20"/>
      <c r="BA26" s="20"/>
      <c r="BB26" s="20"/>
    </row>
    <row r="27" spans="1:54" ht="57.75" customHeight="1" outlineLevel="2" x14ac:dyDescent="0.2">
      <c r="A27" s="22"/>
      <c r="B27" s="22"/>
      <c r="C27" s="17"/>
      <c r="D27" s="23" t="s">
        <v>114</v>
      </c>
      <c r="E27" s="12"/>
      <c r="F27" s="109"/>
      <c r="G27" s="149"/>
      <c r="H27" s="149"/>
      <c r="I27" s="142"/>
      <c r="J27" s="99"/>
      <c r="K27" s="99"/>
      <c r="L27" s="159"/>
      <c r="M27" s="20"/>
      <c r="N27" s="20"/>
      <c r="O27" s="27"/>
      <c r="P27" s="28"/>
      <c r="Q27" s="28"/>
      <c r="R27" s="27"/>
      <c r="S27" s="107"/>
      <c r="T27" s="107"/>
      <c r="U27" s="107"/>
      <c r="V27" s="29"/>
      <c r="W27" s="27"/>
      <c r="X27" s="77"/>
      <c r="Y27" s="18"/>
      <c r="Z27" s="19"/>
      <c r="AA27" s="77"/>
      <c r="AB27" s="114"/>
      <c r="AC27" s="114">
        <v>39000</v>
      </c>
      <c r="AD27" s="114" t="s">
        <v>109</v>
      </c>
      <c r="AE27" s="20"/>
      <c r="AF27" s="20"/>
      <c r="AG27" s="20"/>
      <c r="AH27" s="20"/>
      <c r="AI27" s="167"/>
      <c r="AJ27" s="167"/>
      <c r="AK27" s="167"/>
      <c r="AL27" s="167"/>
      <c r="AM27" s="20"/>
      <c r="AN27" s="20"/>
      <c r="AO27" s="20"/>
      <c r="AP27" s="20"/>
      <c r="AQ27" s="20"/>
      <c r="AR27" s="20"/>
      <c r="AS27" s="20"/>
      <c r="AT27" s="20"/>
      <c r="AU27" s="167"/>
      <c r="AV27" s="167"/>
      <c r="AW27" s="167"/>
      <c r="AX27" s="167"/>
      <c r="AY27" s="20"/>
      <c r="AZ27" s="20"/>
      <c r="BA27" s="20"/>
      <c r="BB27" s="20"/>
    </row>
    <row r="28" spans="1:54" ht="57.75" customHeight="1" outlineLevel="2" x14ac:dyDescent="0.2">
      <c r="A28" s="22"/>
      <c r="B28" s="22"/>
      <c r="C28" s="17"/>
      <c r="D28" s="23" t="s">
        <v>112</v>
      </c>
      <c r="E28" s="12"/>
      <c r="F28" s="109"/>
      <c r="G28" s="149"/>
      <c r="H28" s="149"/>
      <c r="I28" s="142"/>
      <c r="J28" s="99"/>
      <c r="K28" s="99"/>
      <c r="L28" s="159"/>
      <c r="M28" s="20"/>
      <c r="N28" s="20"/>
      <c r="O28" s="27"/>
      <c r="P28" s="28"/>
      <c r="Q28" s="28"/>
      <c r="R28" s="27"/>
      <c r="S28" s="107"/>
      <c r="T28" s="107"/>
      <c r="U28" s="107"/>
      <c r="V28" s="29"/>
      <c r="W28" s="27"/>
      <c r="X28" s="77"/>
      <c r="Y28" s="18"/>
      <c r="Z28" s="19"/>
      <c r="AA28" s="77"/>
      <c r="AB28" s="114"/>
      <c r="AC28" s="114">
        <v>367</v>
      </c>
      <c r="AD28" s="114" t="s">
        <v>111</v>
      </c>
      <c r="AE28" s="20"/>
      <c r="AF28" s="20"/>
      <c r="AG28" s="20"/>
      <c r="AH28" s="20"/>
      <c r="AI28" s="167"/>
      <c r="AJ28" s="167"/>
      <c r="AK28" s="167"/>
      <c r="AL28" s="167"/>
      <c r="AM28" s="20"/>
      <c r="AN28" s="20"/>
      <c r="AO28" s="20"/>
      <c r="AP28" s="20"/>
      <c r="AQ28" s="20"/>
      <c r="AR28" s="20"/>
      <c r="AS28" s="20"/>
      <c r="AT28" s="20"/>
      <c r="AU28" s="167"/>
      <c r="AV28" s="167"/>
      <c r="AW28" s="167"/>
      <c r="AX28" s="167"/>
      <c r="AY28" s="20"/>
      <c r="AZ28" s="20"/>
      <c r="BA28" s="20"/>
      <c r="BB28" s="20"/>
    </row>
    <row r="29" spans="1:54" ht="57.75" customHeight="1" outlineLevel="2" x14ac:dyDescent="0.2">
      <c r="A29" s="22"/>
      <c r="B29" s="22"/>
      <c r="C29" s="17"/>
      <c r="D29" s="23" t="s">
        <v>113</v>
      </c>
      <c r="E29" s="12"/>
      <c r="F29" s="109"/>
      <c r="G29" s="149"/>
      <c r="H29" s="149"/>
      <c r="I29" s="142"/>
      <c r="J29" s="99"/>
      <c r="K29" s="99"/>
      <c r="L29" s="159"/>
      <c r="M29" s="20"/>
      <c r="N29" s="20"/>
      <c r="O29" s="27"/>
      <c r="P29" s="28"/>
      <c r="Q29" s="28"/>
      <c r="R29" s="27"/>
      <c r="S29" s="107"/>
      <c r="T29" s="107"/>
      <c r="U29" s="107"/>
      <c r="V29" s="29"/>
      <c r="W29" s="27"/>
      <c r="X29" s="77"/>
      <c r="Y29" s="18"/>
      <c r="Z29" s="19"/>
      <c r="AA29" s="77"/>
      <c r="AB29" s="114"/>
      <c r="AC29" s="114">
        <v>7274</v>
      </c>
      <c r="AD29" s="114" t="s">
        <v>27</v>
      </c>
      <c r="AE29" s="20"/>
      <c r="AF29" s="20"/>
      <c r="AG29" s="20"/>
      <c r="AH29" s="20"/>
      <c r="AI29" s="167"/>
      <c r="AJ29" s="167"/>
      <c r="AK29" s="167"/>
      <c r="AL29" s="167"/>
      <c r="AM29" s="20"/>
      <c r="AN29" s="20"/>
      <c r="AO29" s="20"/>
      <c r="AP29" s="20"/>
      <c r="AQ29" s="20"/>
      <c r="AR29" s="20"/>
      <c r="AS29" s="20"/>
      <c r="AT29" s="20"/>
      <c r="AU29" s="167"/>
      <c r="AV29" s="167"/>
      <c r="AW29" s="167"/>
      <c r="AX29" s="167"/>
      <c r="AY29" s="20"/>
      <c r="AZ29" s="20"/>
      <c r="BA29" s="20"/>
      <c r="BB29" s="20"/>
    </row>
    <row r="30" spans="1:54" ht="78.75" customHeight="1" outlineLevel="2" x14ac:dyDescent="0.2">
      <c r="A30" s="22">
        <v>36</v>
      </c>
      <c r="B30" s="22"/>
      <c r="C30" s="17" t="s">
        <v>47</v>
      </c>
      <c r="D30" s="172" t="s">
        <v>101</v>
      </c>
      <c r="E30" s="40">
        <v>10362.950000000001</v>
      </c>
      <c r="F30" s="109" t="e">
        <f>(#REF!-#REF!)/30</f>
        <v>#REF!</v>
      </c>
      <c r="G30" s="148" t="s">
        <v>74</v>
      </c>
      <c r="H30" s="148" t="s">
        <v>74</v>
      </c>
      <c r="I30" s="142" t="s">
        <v>68</v>
      </c>
      <c r="J30" s="99"/>
      <c r="K30" s="99">
        <v>45838</v>
      </c>
      <c r="L30" s="161"/>
      <c r="M30" s="82"/>
      <c r="N30" s="84"/>
      <c r="O30" s="98" t="s">
        <v>18</v>
      </c>
      <c r="P30" s="25"/>
      <c r="Q30" s="26"/>
      <c r="R30" s="26" t="s">
        <v>18</v>
      </c>
      <c r="S30" s="26"/>
      <c r="T30" s="84"/>
      <c r="U30" s="27"/>
      <c r="V30" s="84" t="s">
        <v>18</v>
      </c>
      <c r="W30" s="97"/>
      <c r="X30" s="76">
        <f>SUM(L30:W30)</f>
        <v>0</v>
      </c>
      <c r="Y30" s="18" t="e">
        <f>IF(YEAR(#REF!)=L$8,#REF!,0)</f>
        <v>#REF!</v>
      </c>
      <c r="Z30" s="19" t="e">
        <f>IF(AND(YEAR(#REF!)&lt;=L$8,YEAR(#REF!)&gt;L$8),#REF!,0)</f>
        <v>#REF!</v>
      </c>
      <c r="AA30" s="77" t="e">
        <f>#REF!</f>
        <v>#REF!</v>
      </c>
      <c r="AB30" s="114" t="s">
        <v>118</v>
      </c>
      <c r="AC30" s="174" t="s">
        <v>121</v>
      </c>
      <c r="AD30" s="168"/>
      <c r="AE30" s="166"/>
      <c r="AF30" s="166"/>
      <c r="AG30" s="20"/>
      <c r="AH30" s="20"/>
      <c r="AI30" s="20"/>
      <c r="AJ30" s="169"/>
      <c r="AK30" s="169"/>
      <c r="AL30" s="169"/>
      <c r="AM30" s="170"/>
      <c r="AN30" s="170"/>
      <c r="AO30" s="34"/>
      <c r="AP30" s="20"/>
      <c r="AQ30" s="166"/>
      <c r="AR30" s="166"/>
      <c r="AS30" s="20"/>
      <c r="AT30" s="20"/>
      <c r="AU30" s="20"/>
      <c r="AV30" s="20"/>
      <c r="AW30" s="20"/>
      <c r="AX30" s="20"/>
      <c r="AY30" s="34"/>
      <c r="AZ30" s="34"/>
      <c r="BA30" s="34"/>
      <c r="BB30" s="20"/>
    </row>
    <row r="31" spans="1:54" ht="54.75" customHeight="1" outlineLevel="2" x14ac:dyDescent="0.2">
      <c r="A31" s="22"/>
      <c r="B31" s="22"/>
      <c r="C31" s="17"/>
      <c r="D31" s="23" t="s">
        <v>105</v>
      </c>
      <c r="E31" s="12"/>
      <c r="F31" s="109"/>
      <c r="G31" s="149"/>
      <c r="H31" s="149"/>
      <c r="I31" s="142"/>
      <c r="J31" s="99"/>
      <c r="K31" s="99"/>
      <c r="L31" s="159"/>
      <c r="M31" s="20"/>
      <c r="N31" s="20"/>
      <c r="O31" s="27"/>
      <c r="P31" s="28"/>
      <c r="Q31" s="28"/>
      <c r="R31" s="27"/>
      <c r="S31" s="107"/>
      <c r="T31" s="107"/>
      <c r="U31" s="107"/>
      <c r="V31" s="29"/>
      <c r="W31" s="27"/>
      <c r="X31" s="77"/>
      <c r="Y31" s="18"/>
      <c r="Z31" s="19"/>
      <c r="AA31" s="77"/>
      <c r="AB31" s="114"/>
      <c r="AC31" s="114">
        <v>39</v>
      </c>
      <c r="AD31" s="114" t="s">
        <v>110</v>
      </c>
      <c r="AE31" s="20"/>
      <c r="AF31" s="20"/>
      <c r="AG31" s="20"/>
      <c r="AH31" s="20"/>
      <c r="AI31" s="167"/>
      <c r="AJ31" s="167"/>
      <c r="AK31" s="167"/>
      <c r="AL31" s="167"/>
      <c r="AM31" s="20"/>
      <c r="AN31" s="20"/>
      <c r="AO31" s="20"/>
      <c r="AP31" s="20"/>
      <c r="AQ31" s="20"/>
      <c r="AR31" s="20"/>
      <c r="AS31" s="20"/>
      <c r="AT31" s="20"/>
      <c r="AU31" s="167"/>
      <c r="AV31" s="167"/>
      <c r="AW31" s="167"/>
      <c r="AX31" s="167"/>
      <c r="AY31" s="20"/>
      <c r="AZ31" s="20"/>
      <c r="BA31" s="20"/>
      <c r="BB31" s="20"/>
    </row>
    <row r="32" spans="1:54" ht="54.75" customHeight="1" outlineLevel="2" x14ac:dyDescent="0.2">
      <c r="A32" s="22"/>
      <c r="B32" s="22"/>
      <c r="C32" s="17"/>
      <c r="D32" s="23" t="s">
        <v>114</v>
      </c>
      <c r="E32" s="12"/>
      <c r="F32" s="109"/>
      <c r="G32" s="149"/>
      <c r="H32" s="149"/>
      <c r="I32" s="142"/>
      <c r="J32" s="99"/>
      <c r="K32" s="99"/>
      <c r="L32" s="159"/>
      <c r="M32" s="20"/>
      <c r="N32" s="20"/>
      <c r="O32" s="27"/>
      <c r="P32" s="28"/>
      <c r="Q32" s="28"/>
      <c r="R32" s="27"/>
      <c r="S32" s="107"/>
      <c r="T32" s="107"/>
      <c r="U32" s="107"/>
      <c r="V32" s="29"/>
      <c r="W32" s="27"/>
      <c r="X32" s="77"/>
      <c r="Y32" s="18"/>
      <c r="Z32" s="19"/>
      <c r="AA32" s="77"/>
      <c r="AB32" s="114"/>
      <c r="AC32" s="114">
        <v>23000</v>
      </c>
      <c r="AD32" s="114" t="s">
        <v>109</v>
      </c>
      <c r="AE32" s="20"/>
      <c r="AF32" s="20"/>
      <c r="AG32" s="20"/>
      <c r="AH32" s="20"/>
      <c r="AI32" s="167"/>
      <c r="AJ32" s="167"/>
      <c r="AK32" s="167"/>
      <c r="AL32" s="167"/>
      <c r="AM32" s="20"/>
      <c r="AN32" s="20"/>
      <c r="AO32" s="20"/>
      <c r="AP32" s="20"/>
      <c r="AQ32" s="20"/>
      <c r="AR32" s="20"/>
      <c r="AS32" s="20"/>
      <c r="AT32" s="20"/>
      <c r="AU32" s="167"/>
      <c r="AV32" s="167"/>
      <c r="AW32" s="167"/>
      <c r="AX32" s="167"/>
      <c r="AY32" s="20"/>
      <c r="AZ32" s="20"/>
      <c r="BA32" s="20"/>
      <c r="BB32" s="20"/>
    </row>
    <row r="33" spans="1:54" ht="54.75" customHeight="1" outlineLevel="2" x14ac:dyDescent="0.2">
      <c r="A33" s="22"/>
      <c r="B33" s="22"/>
      <c r="C33" s="17"/>
      <c r="D33" s="23" t="s">
        <v>112</v>
      </c>
      <c r="E33" s="12"/>
      <c r="F33" s="109"/>
      <c r="G33" s="149"/>
      <c r="H33" s="149"/>
      <c r="I33" s="142"/>
      <c r="J33" s="99"/>
      <c r="K33" s="99"/>
      <c r="L33" s="159"/>
      <c r="M33" s="20"/>
      <c r="N33" s="20"/>
      <c r="O33" s="27"/>
      <c r="P33" s="28"/>
      <c r="Q33" s="28"/>
      <c r="R33" s="27"/>
      <c r="S33" s="107"/>
      <c r="T33" s="107"/>
      <c r="U33" s="107"/>
      <c r="V33" s="29"/>
      <c r="W33" s="27"/>
      <c r="X33" s="77"/>
      <c r="Y33" s="18"/>
      <c r="Z33" s="19"/>
      <c r="AA33" s="77"/>
      <c r="AB33" s="114"/>
      <c r="AC33" s="114">
        <v>268</v>
      </c>
      <c r="AD33" s="114" t="s">
        <v>111</v>
      </c>
      <c r="AE33" s="20"/>
      <c r="AF33" s="20"/>
      <c r="AG33" s="20"/>
      <c r="AH33" s="20"/>
      <c r="AI33" s="167"/>
      <c r="AJ33" s="167"/>
      <c r="AK33" s="167"/>
      <c r="AL33" s="167"/>
      <c r="AM33" s="20"/>
      <c r="AN33" s="20"/>
      <c r="AO33" s="20"/>
      <c r="AP33" s="20"/>
      <c r="AQ33" s="20"/>
      <c r="AR33" s="20"/>
      <c r="AS33" s="20"/>
      <c r="AT33" s="20"/>
      <c r="AU33" s="167"/>
      <c r="AV33" s="167"/>
      <c r="AW33" s="167"/>
      <c r="AX33" s="167"/>
      <c r="AY33" s="20"/>
      <c r="AZ33" s="20"/>
      <c r="BA33" s="20"/>
      <c r="BB33" s="20"/>
    </row>
    <row r="34" spans="1:54" ht="54.75" customHeight="1" outlineLevel="2" x14ac:dyDescent="0.2">
      <c r="A34" s="22"/>
      <c r="B34" s="22"/>
      <c r="C34" s="17"/>
      <c r="D34" s="23" t="s">
        <v>113</v>
      </c>
      <c r="E34" s="12"/>
      <c r="F34" s="109"/>
      <c r="G34" s="149"/>
      <c r="H34" s="149"/>
      <c r="I34" s="142"/>
      <c r="J34" s="99"/>
      <c r="K34" s="99"/>
      <c r="L34" s="159"/>
      <c r="M34" s="20"/>
      <c r="N34" s="20"/>
      <c r="O34" s="27"/>
      <c r="P34" s="28"/>
      <c r="Q34" s="28"/>
      <c r="R34" s="27"/>
      <c r="S34" s="107"/>
      <c r="T34" s="107"/>
      <c r="U34" s="107"/>
      <c r="V34" s="29"/>
      <c r="W34" s="27"/>
      <c r="X34" s="77"/>
      <c r="Y34" s="18"/>
      <c r="Z34" s="19"/>
      <c r="AA34" s="77"/>
      <c r="AB34" s="114"/>
      <c r="AC34" s="114">
        <v>5500</v>
      </c>
      <c r="AD34" s="114" t="s">
        <v>27</v>
      </c>
      <c r="AE34" s="20"/>
      <c r="AF34" s="20"/>
      <c r="AG34" s="20"/>
      <c r="AH34" s="20"/>
      <c r="AI34" s="167"/>
      <c r="AJ34" s="167"/>
      <c r="AK34" s="167"/>
      <c r="AL34" s="167"/>
      <c r="AM34" s="20"/>
      <c r="AN34" s="20"/>
      <c r="AO34" s="20"/>
      <c r="AP34" s="20"/>
      <c r="AQ34" s="20"/>
      <c r="AR34" s="20"/>
      <c r="AS34" s="20"/>
      <c r="AT34" s="20"/>
      <c r="AU34" s="167"/>
      <c r="AV34" s="167"/>
      <c r="AW34" s="167"/>
      <c r="AX34" s="167"/>
      <c r="AY34" s="20"/>
      <c r="AZ34" s="20"/>
      <c r="BA34" s="20"/>
      <c r="BB34" s="20"/>
    </row>
    <row r="35" spans="1:54" s="16" customFormat="1" ht="79.150000000000006" customHeight="1" outlineLevel="1" x14ac:dyDescent="0.4">
      <c r="A35" s="59">
        <v>40</v>
      </c>
      <c r="B35" s="59"/>
      <c r="C35" s="56" t="s">
        <v>44</v>
      </c>
      <c r="D35" s="56" t="s">
        <v>102</v>
      </c>
      <c r="E35" s="57">
        <f>E36</f>
        <v>16356.92</v>
      </c>
      <c r="F35" s="137"/>
      <c r="G35" s="136"/>
      <c r="H35" s="136"/>
      <c r="I35" s="136"/>
      <c r="J35" s="136"/>
      <c r="K35" s="138"/>
      <c r="L35" s="158"/>
      <c r="M35" s="104"/>
      <c r="N35" s="104"/>
      <c r="O35" s="104"/>
      <c r="P35" s="104"/>
      <c r="Q35" s="104"/>
      <c r="R35" s="104"/>
      <c r="T35" s="104"/>
      <c r="U35" s="104"/>
      <c r="V35" s="104"/>
      <c r="W35" s="104"/>
      <c r="X35" s="76"/>
      <c r="Y35" s="18"/>
      <c r="Z35" s="19"/>
      <c r="AA35" s="77"/>
      <c r="AB35" s="56"/>
      <c r="AC35" s="56"/>
      <c r="AD35" s="56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</row>
    <row r="36" spans="1:54" ht="79.150000000000006" customHeight="1" outlineLevel="2" x14ac:dyDescent="0.2">
      <c r="A36" s="22">
        <v>41</v>
      </c>
      <c r="B36" s="22"/>
      <c r="C36" s="17" t="s">
        <v>53</v>
      </c>
      <c r="D36" s="172" t="s">
        <v>88</v>
      </c>
      <c r="E36" s="12">
        <v>16356.92</v>
      </c>
      <c r="F36" s="109" t="e">
        <f>(#REF!-#REF!)/30</f>
        <v>#REF!</v>
      </c>
      <c r="G36" s="149" t="s">
        <v>74</v>
      </c>
      <c r="H36" s="149" t="s">
        <v>75</v>
      </c>
      <c r="I36" s="142" t="s">
        <v>68</v>
      </c>
      <c r="J36" s="99"/>
      <c r="K36" s="99">
        <v>45199</v>
      </c>
      <c r="L36" s="159"/>
      <c r="M36" s="20"/>
      <c r="N36" s="20"/>
      <c r="O36" s="27"/>
      <c r="P36" s="28"/>
      <c r="Q36" s="28"/>
      <c r="R36" s="27"/>
      <c r="S36" s="107"/>
      <c r="T36" s="107"/>
      <c r="U36" s="107"/>
      <c r="V36" s="29"/>
      <c r="W36" s="27" t="s">
        <v>21</v>
      </c>
      <c r="X36" s="77">
        <f>SUM(L36:W36)</f>
        <v>0</v>
      </c>
      <c r="Y36" s="18" t="e">
        <f>IF(YEAR(#REF!)=L$8,#REF!,0)</f>
        <v>#REF!</v>
      </c>
      <c r="Z36" s="19" t="e">
        <f>IF(AND(YEAR(#REF!)&lt;=L$8,YEAR(#REF!)&gt;L$8),#REF!,0)</f>
        <v>#REF!</v>
      </c>
      <c r="AA36" s="77" t="e">
        <f>#REF!</f>
        <v>#REF!</v>
      </c>
      <c r="AB36" s="114" t="s">
        <v>106</v>
      </c>
      <c r="AC36" s="174"/>
      <c r="AD36" s="168"/>
      <c r="AE36" s="20"/>
      <c r="AF36" s="20"/>
      <c r="AG36" s="169"/>
      <c r="AH36" s="169"/>
      <c r="AI36" s="173"/>
      <c r="AJ36" s="173"/>
      <c r="AK36" s="167"/>
      <c r="AL36" s="167"/>
      <c r="AM36" s="20"/>
      <c r="AN36" s="20"/>
      <c r="AO36" s="20"/>
      <c r="AP36" s="20"/>
      <c r="AQ36" s="20"/>
      <c r="AR36" s="20"/>
      <c r="AS36" s="20"/>
      <c r="AT36" s="20"/>
      <c r="AU36" s="167"/>
      <c r="AV36" s="167"/>
      <c r="AW36" s="167"/>
      <c r="AX36" s="167"/>
      <c r="AY36" s="20"/>
      <c r="AZ36" s="20"/>
      <c r="BA36" s="20"/>
      <c r="BB36" s="20"/>
    </row>
    <row r="37" spans="1:54" ht="54.75" customHeight="1" outlineLevel="2" x14ac:dyDescent="0.2">
      <c r="A37" s="22"/>
      <c r="B37" s="22"/>
      <c r="C37" s="17"/>
      <c r="D37" s="23" t="s">
        <v>105</v>
      </c>
      <c r="E37" s="12"/>
      <c r="F37" s="109"/>
      <c r="G37" s="149"/>
      <c r="H37" s="149"/>
      <c r="I37" s="142"/>
      <c r="J37" s="99"/>
      <c r="K37" s="99"/>
      <c r="L37" s="159"/>
      <c r="M37" s="20"/>
      <c r="N37" s="20"/>
      <c r="O37" s="27"/>
      <c r="P37" s="28"/>
      <c r="Q37" s="28"/>
      <c r="R37" s="27"/>
      <c r="S37" s="107"/>
      <c r="T37" s="107"/>
      <c r="U37" s="107"/>
      <c r="V37" s="29"/>
      <c r="W37" s="27"/>
      <c r="X37" s="77"/>
      <c r="Y37" s="18"/>
      <c r="Z37" s="19"/>
      <c r="AA37" s="77"/>
      <c r="AB37" s="114"/>
      <c r="AC37" s="114">
        <f>15.833+1.3</f>
        <v>17.132999999999999</v>
      </c>
      <c r="AD37" s="114" t="s">
        <v>110</v>
      </c>
      <c r="AE37" s="20"/>
      <c r="AF37" s="20"/>
      <c r="AG37" s="20"/>
      <c r="AH37" s="20"/>
      <c r="AI37" s="167"/>
      <c r="AJ37" s="167"/>
      <c r="AK37" s="167"/>
      <c r="AL37" s="167"/>
      <c r="AM37" s="20"/>
      <c r="AN37" s="20"/>
      <c r="AO37" s="20"/>
      <c r="AP37" s="20"/>
      <c r="AQ37" s="20"/>
      <c r="AR37" s="20"/>
      <c r="AS37" s="20"/>
      <c r="AT37" s="20"/>
      <c r="AU37" s="167"/>
      <c r="AV37" s="167"/>
      <c r="AW37" s="167"/>
      <c r="AX37" s="167"/>
      <c r="AY37" s="20"/>
      <c r="AZ37" s="20"/>
      <c r="BA37" s="20"/>
      <c r="BB37" s="20"/>
    </row>
    <row r="38" spans="1:54" ht="54.75" customHeight="1" outlineLevel="2" x14ac:dyDescent="0.2">
      <c r="A38" s="22"/>
      <c r="B38" s="22"/>
      <c r="C38" s="17"/>
      <c r="D38" s="23" t="s">
        <v>114</v>
      </c>
      <c r="E38" s="12"/>
      <c r="F38" s="109"/>
      <c r="G38" s="149"/>
      <c r="H38" s="149"/>
      <c r="I38" s="142"/>
      <c r="J38" s="99"/>
      <c r="K38" s="99"/>
      <c r="L38" s="159"/>
      <c r="M38" s="20"/>
      <c r="N38" s="20"/>
      <c r="O38" s="27"/>
      <c r="P38" s="28"/>
      <c r="Q38" s="28"/>
      <c r="R38" s="27"/>
      <c r="S38" s="107"/>
      <c r="T38" s="107"/>
      <c r="U38" s="107"/>
      <c r="V38" s="29"/>
      <c r="W38" s="27"/>
      <c r="X38" s="77"/>
      <c r="Y38" s="18"/>
      <c r="Z38" s="19"/>
      <c r="AA38" s="77"/>
      <c r="AB38" s="114"/>
      <c r="AC38" s="114">
        <f>2500+100+96+100+100+100+96+2000</f>
        <v>5092</v>
      </c>
      <c r="AD38" s="114" t="s">
        <v>109</v>
      </c>
      <c r="AE38" s="20"/>
      <c r="AF38" s="20"/>
      <c r="AG38" s="20"/>
      <c r="AH38" s="20"/>
      <c r="AI38" s="167"/>
      <c r="AJ38" s="167"/>
      <c r="AK38" s="167"/>
      <c r="AL38" s="167"/>
      <c r="AM38" s="20"/>
      <c r="AN38" s="20"/>
      <c r="AO38" s="20"/>
      <c r="AP38" s="20"/>
      <c r="AQ38" s="20"/>
      <c r="AR38" s="20"/>
      <c r="AS38" s="20"/>
      <c r="AT38" s="20"/>
      <c r="AU38" s="167"/>
      <c r="AV38" s="167"/>
      <c r="AW38" s="167"/>
      <c r="AX38" s="167"/>
      <c r="AY38" s="20"/>
      <c r="AZ38" s="20"/>
      <c r="BA38" s="20"/>
      <c r="BB38" s="20"/>
    </row>
    <row r="39" spans="1:54" ht="54.75" customHeight="1" outlineLevel="2" x14ac:dyDescent="0.2">
      <c r="A39" s="22"/>
      <c r="B39" s="22"/>
      <c r="C39" s="17"/>
      <c r="D39" s="23" t="s">
        <v>112</v>
      </c>
      <c r="E39" s="12"/>
      <c r="F39" s="109"/>
      <c r="G39" s="149"/>
      <c r="H39" s="149"/>
      <c r="I39" s="142"/>
      <c r="J39" s="99"/>
      <c r="K39" s="99"/>
      <c r="L39" s="159"/>
      <c r="M39" s="20"/>
      <c r="N39" s="20"/>
      <c r="O39" s="27"/>
      <c r="P39" s="28"/>
      <c r="Q39" s="28"/>
      <c r="R39" s="27"/>
      <c r="S39" s="107"/>
      <c r="T39" s="107"/>
      <c r="U39" s="107"/>
      <c r="V39" s="29"/>
      <c r="W39" s="27"/>
      <c r="X39" s="77"/>
      <c r="Y39" s="18"/>
      <c r="Z39" s="19"/>
      <c r="AA39" s="77"/>
      <c r="AB39" s="114"/>
      <c r="AC39" s="114">
        <v>19</v>
      </c>
      <c r="AD39" s="114" t="s">
        <v>111</v>
      </c>
      <c r="AE39" s="20"/>
      <c r="AF39" s="20"/>
      <c r="AG39" s="20"/>
      <c r="AH39" s="20"/>
      <c r="AI39" s="167"/>
      <c r="AJ39" s="167"/>
      <c r="AK39" s="167"/>
      <c r="AL39" s="167"/>
      <c r="AM39" s="20"/>
      <c r="AN39" s="20"/>
      <c r="AO39" s="20"/>
      <c r="AP39" s="20"/>
      <c r="AQ39" s="20"/>
      <c r="AR39" s="20"/>
      <c r="AS39" s="20"/>
      <c r="AT39" s="20"/>
      <c r="AU39" s="167"/>
      <c r="AV39" s="167"/>
      <c r="AW39" s="167"/>
      <c r="AX39" s="167"/>
      <c r="AY39" s="20"/>
      <c r="AZ39" s="20"/>
      <c r="BA39" s="20"/>
      <c r="BB39" s="20"/>
    </row>
    <row r="40" spans="1:54" ht="54.75" customHeight="1" outlineLevel="2" x14ac:dyDescent="0.2">
      <c r="A40" s="22"/>
      <c r="B40" s="22"/>
      <c r="C40" s="17"/>
      <c r="D40" s="23" t="s">
        <v>113</v>
      </c>
      <c r="E40" s="12"/>
      <c r="F40" s="109"/>
      <c r="G40" s="149"/>
      <c r="H40" s="149"/>
      <c r="I40" s="142"/>
      <c r="J40" s="99"/>
      <c r="K40" s="99"/>
      <c r="L40" s="159"/>
      <c r="M40" s="20"/>
      <c r="N40" s="20"/>
      <c r="O40" s="27"/>
      <c r="P40" s="28"/>
      <c r="Q40" s="28"/>
      <c r="R40" s="27"/>
      <c r="S40" s="107"/>
      <c r="T40" s="107"/>
      <c r="U40" s="107"/>
      <c r="V40" s="29"/>
      <c r="W40" s="27"/>
      <c r="X40" s="77"/>
      <c r="Y40" s="18"/>
      <c r="Z40" s="19"/>
      <c r="AA40" s="77"/>
      <c r="AB40" s="114"/>
      <c r="AC40" s="114">
        <f>2+516+6+12+106+37+16+56+32+32+2+60+32+13+8</f>
        <v>930</v>
      </c>
      <c r="AD40" s="114" t="s">
        <v>27</v>
      </c>
      <c r="AE40" s="20"/>
      <c r="AF40" s="20"/>
      <c r="AG40" s="20"/>
      <c r="AH40" s="20"/>
      <c r="AI40" s="167"/>
      <c r="AJ40" s="167"/>
      <c r="AK40" s="167"/>
      <c r="AL40" s="167"/>
      <c r="AM40" s="20"/>
      <c r="AN40" s="20"/>
      <c r="AO40" s="20"/>
      <c r="AP40" s="20"/>
      <c r="AQ40" s="20"/>
      <c r="AR40" s="20"/>
      <c r="AS40" s="20"/>
      <c r="AT40" s="20"/>
      <c r="AU40" s="167"/>
      <c r="AV40" s="167"/>
      <c r="AW40" s="167"/>
      <c r="AX40" s="167"/>
      <c r="AY40" s="20"/>
      <c r="AZ40" s="20"/>
      <c r="BA40" s="20"/>
      <c r="BB40" s="20"/>
    </row>
    <row r="41" spans="1:54" s="68" customFormat="1" ht="79.900000000000006" customHeight="1" x14ac:dyDescent="0.5">
      <c r="A41" s="64">
        <v>12</v>
      </c>
      <c r="B41" s="64"/>
      <c r="C41" s="65" t="s">
        <v>43</v>
      </c>
      <c r="D41" s="65" t="s">
        <v>122</v>
      </c>
      <c r="E41" s="66" t="e">
        <f>SUM(,#REF!,#REF!,E42,#REF!,E57)</f>
        <v>#REF!</v>
      </c>
      <c r="F41" s="133"/>
      <c r="G41" s="132"/>
      <c r="H41" s="132"/>
      <c r="I41" s="132"/>
      <c r="J41" s="132"/>
      <c r="K41" s="132"/>
      <c r="L41" s="15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76"/>
      <c r="Y41" s="18"/>
      <c r="Z41" s="19"/>
      <c r="AA41" s="77"/>
      <c r="AB41" s="65"/>
      <c r="AC41" s="65"/>
      <c r="AD41" s="65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</row>
    <row r="42" spans="1:54" s="16" customFormat="1" ht="79.150000000000006" customHeight="1" outlineLevel="1" x14ac:dyDescent="0.4">
      <c r="A42" s="59">
        <v>30</v>
      </c>
      <c r="B42" s="59"/>
      <c r="C42" s="56" t="s">
        <v>44</v>
      </c>
      <c r="D42" s="56" t="s">
        <v>115</v>
      </c>
      <c r="E42" s="57">
        <f>SUM(E43:E53)</f>
        <v>60560.76</v>
      </c>
      <c r="F42" s="137"/>
      <c r="G42" s="136"/>
      <c r="H42" s="136"/>
      <c r="I42" s="136"/>
      <c r="J42" s="136"/>
      <c r="K42" s="136">
        <f>MAX(K43:K53)</f>
        <v>45838</v>
      </c>
      <c r="L42" s="158" t="e">
        <f>SUM(L43,L48,L53,#REF!)</f>
        <v>#REF!</v>
      </c>
      <c r="M42" s="104" t="e">
        <f>SUM(M43,M48,M53,#REF!)</f>
        <v>#REF!</v>
      </c>
      <c r="N42" s="104" t="e">
        <f>SUM(N43,N48,N53,#REF!)</f>
        <v>#REF!</v>
      </c>
      <c r="O42" s="104" t="e">
        <f>SUM(O43,O48,O53,#REF!)</f>
        <v>#REF!</v>
      </c>
      <c r="P42" s="104" t="e">
        <f>SUM(P43,P48,P53,#REF!)</f>
        <v>#REF!</v>
      </c>
      <c r="Q42" s="104" t="e">
        <f>SUM(Q43,Q48,Q53,#REF!)</f>
        <v>#REF!</v>
      </c>
      <c r="R42" s="104" t="e">
        <f>SUM(R43,R48,R53,#REF!)</f>
        <v>#REF!</v>
      </c>
      <c r="S42" s="104" t="e">
        <f>SUM(S43,S48,S53,#REF!)</f>
        <v>#REF!</v>
      </c>
      <c r="T42" s="104" t="e">
        <f>SUM(T43,T48,T53,#REF!)</f>
        <v>#REF!</v>
      </c>
      <c r="U42" s="104" t="e">
        <f>SUM(U43,U48,U53,#REF!)</f>
        <v>#REF!</v>
      </c>
      <c r="V42" s="104" t="e">
        <f>SUM(V43,V48,V53,#REF!)</f>
        <v>#REF!</v>
      </c>
      <c r="W42" s="104" t="e">
        <f>SUM(W43,W48,W53,#REF!)</f>
        <v>#REF!</v>
      </c>
      <c r="X42" s="76" t="e">
        <f>SUM(X43,X48,X53,#REF!)</f>
        <v>#REF!</v>
      </c>
      <c r="Y42" s="18" t="e">
        <f>SUM(Y43,Y48,Y53,#REF!)</f>
        <v>#REF!</v>
      </c>
      <c r="Z42" s="19" t="e">
        <f>SUM(Z43,Z48,Z53,#REF!)</f>
        <v>#REF!</v>
      </c>
      <c r="AA42" s="77" t="e">
        <f>SUM(AA43,AA48,AA53,#REF!)</f>
        <v>#REF!</v>
      </c>
      <c r="AB42" s="56"/>
      <c r="AC42" s="56"/>
      <c r="AD42" s="56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</row>
    <row r="43" spans="1:54" ht="79.150000000000006" customHeight="1" outlineLevel="2" x14ac:dyDescent="0.2">
      <c r="A43" s="22">
        <v>31</v>
      </c>
      <c r="B43" s="22"/>
      <c r="C43" s="17" t="s">
        <v>45</v>
      </c>
      <c r="D43" s="171" t="s">
        <v>116</v>
      </c>
      <c r="E43" s="40">
        <v>30508.82</v>
      </c>
      <c r="F43" s="109" t="e">
        <f>(#REF!-#REF!)/30</f>
        <v>#REF!</v>
      </c>
      <c r="G43" s="148" t="s">
        <v>74</v>
      </c>
      <c r="H43" s="148" t="s">
        <v>74</v>
      </c>
      <c r="I43" s="142" t="s">
        <v>67</v>
      </c>
      <c r="J43" s="99"/>
      <c r="K43" s="99">
        <v>45838</v>
      </c>
      <c r="L43" s="161"/>
      <c r="M43" s="82"/>
      <c r="N43" s="84"/>
      <c r="O43" s="98" t="s">
        <v>18</v>
      </c>
      <c r="P43" s="26"/>
      <c r="Q43" s="95"/>
      <c r="R43" s="26" t="s">
        <v>18</v>
      </c>
      <c r="S43" s="95"/>
      <c r="T43" s="84"/>
      <c r="U43" s="27"/>
      <c r="V43" s="84" t="s">
        <v>18</v>
      </c>
      <c r="W43" s="97"/>
      <c r="X43" s="76">
        <f>SUM(L43:W43)</f>
        <v>0</v>
      </c>
      <c r="Y43" s="18" t="e">
        <f>IF(YEAR(#REF!)=L$8,#REF!,0)</f>
        <v>#REF!</v>
      </c>
      <c r="Z43" s="19" t="e">
        <f>IF(AND(YEAR(#REF!)&lt;=L$8,YEAR(#REF!)&gt;L$8),#REF!,0)</f>
        <v>#REF!</v>
      </c>
      <c r="AA43" s="77" t="e">
        <f>#REF!</f>
        <v>#REF!</v>
      </c>
      <c r="AB43" s="114" t="s">
        <v>106</v>
      </c>
      <c r="AC43" s="168"/>
      <c r="AD43" s="168"/>
      <c r="AE43" s="20"/>
      <c r="AF43" s="20"/>
      <c r="AG43" s="20"/>
      <c r="AH43" s="20"/>
      <c r="AI43" s="20"/>
      <c r="AJ43" s="20"/>
      <c r="AK43" s="20"/>
      <c r="AL43" s="20"/>
      <c r="AM43" s="34"/>
      <c r="AN43" s="20"/>
      <c r="AO43" s="20"/>
      <c r="AP43" s="20"/>
      <c r="AQ43" s="20"/>
      <c r="AR43" s="20"/>
      <c r="AS43" s="169"/>
      <c r="AT43" s="169"/>
      <c r="AU43" s="169"/>
      <c r="AV43" s="169"/>
      <c r="AW43" s="169"/>
      <c r="AX43" s="169"/>
      <c r="AY43" s="169"/>
      <c r="AZ43" s="169"/>
      <c r="BA43" s="20"/>
      <c r="BB43" s="20"/>
    </row>
    <row r="44" spans="1:54" ht="51.75" customHeight="1" outlineLevel="2" x14ac:dyDescent="0.2">
      <c r="A44" s="22"/>
      <c r="B44" s="22"/>
      <c r="C44" s="17"/>
      <c r="D44" s="23" t="s">
        <v>105</v>
      </c>
      <c r="E44" s="12"/>
      <c r="F44" s="109"/>
      <c r="G44" s="149"/>
      <c r="H44" s="149"/>
      <c r="I44" s="142"/>
      <c r="J44" s="99"/>
      <c r="K44" s="99"/>
      <c r="L44" s="159"/>
      <c r="M44" s="20"/>
      <c r="N44" s="20"/>
      <c r="O44" s="27"/>
      <c r="P44" s="28"/>
      <c r="Q44" s="28"/>
      <c r="R44" s="27"/>
      <c r="S44" s="107"/>
      <c r="T44" s="107"/>
      <c r="U44" s="107"/>
      <c r="V44" s="29"/>
      <c r="W44" s="27"/>
      <c r="X44" s="77"/>
      <c r="Y44" s="18"/>
      <c r="Z44" s="19"/>
      <c r="AA44" s="77"/>
      <c r="AB44" s="114"/>
      <c r="AC44" s="114">
        <f>12.4+33+8+83+6.6+6.3+8.5+2+1+3.5+0.5+2+0.8+0.9+0.6+0.35+9.6+1+0.4+12+33+8+83+6+6+2+8+1+2+0.6+4+2+0.9+0.9+0.6+3+1+1.5+1+0.5+2</f>
        <v>359.45000000000005</v>
      </c>
      <c r="AD44" s="114" t="s">
        <v>110</v>
      </c>
      <c r="AE44" s="20"/>
      <c r="AF44" s="20"/>
      <c r="AG44" s="20"/>
      <c r="AH44" s="20"/>
      <c r="AI44" s="167"/>
      <c r="AJ44" s="167"/>
      <c r="AK44" s="167"/>
      <c r="AL44" s="167"/>
      <c r="AM44" s="20"/>
      <c r="AN44" s="20"/>
      <c r="AO44" s="20"/>
      <c r="AP44" s="20"/>
      <c r="AQ44" s="20"/>
      <c r="AR44" s="20"/>
      <c r="AS44" s="20"/>
      <c r="AT44" s="20"/>
      <c r="AU44" s="167"/>
      <c r="AV44" s="167"/>
      <c r="AW44" s="167"/>
      <c r="AX44" s="167"/>
      <c r="AY44" s="20"/>
      <c r="AZ44" s="20"/>
      <c r="BA44" s="20"/>
      <c r="BB44" s="20"/>
    </row>
    <row r="45" spans="1:54" ht="51.75" customHeight="1" outlineLevel="2" x14ac:dyDescent="0.2">
      <c r="A45" s="22"/>
      <c r="B45" s="22"/>
      <c r="C45" s="17"/>
      <c r="D45" s="23" t="s">
        <v>114</v>
      </c>
      <c r="E45" s="12"/>
      <c r="F45" s="109"/>
      <c r="G45" s="149"/>
      <c r="H45" s="149"/>
      <c r="I45" s="142"/>
      <c r="J45" s="99"/>
      <c r="K45" s="99"/>
      <c r="L45" s="159"/>
      <c r="M45" s="20"/>
      <c r="N45" s="20"/>
      <c r="O45" s="27"/>
      <c r="P45" s="28"/>
      <c r="Q45" s="28"/>
      <c r="R45" s="27"/>
      <c r="S45" s="107"/>
      <c r="T45" s="107"/>
      <c r="U45" s="107"/>
      <c r="V45" s="29"/>
      <c r="W45" s="27"/>
      <c r="X45" s="77"/>
      <c r="Y45" s="18"/>
      <c r="Z45" s="19"/>
      <c r="AA45" s="77"/>
      <c r="AB45" s="114"/>
      <c r="AC45" s="114">
        <f>1180+1750+55*3+550+9500+55*3+350+1180+1750+33*3+500+8500+33*2+300+300+300+1400</f>
        <v>28055</v>
      </c>
      <c r="AD45" s="114" t="s">
        <v>109</v>
      </c>
      <c r="AE45" s="20"/>
      <c r="AF45" s="20"/>
      <c r="AG45" s="20"/>
      <c r="AH45" s="20"/>
      <c r="AI45" s="167"/>
      <c r="AJ45" s="167"/>
      <c r="AK45" s="167"/>
      <c r="AL45" s="167"/>
      <c r="AM45" s="20"/>
      <c r="AN45" s="20"/>
      <c r="AO45" s="20"/>
      <c r="AP45" s="20"/>
      <c r="AQ45" s="20"/>
      <c r="AR45" s="20"/>
      <c r="AS45" s="20"/>
      <c r="AT45" s="20"/>
      <c r="AU45" s="167"/>
      <c r="AV45" s="167"/>
      <c r="AW45" s="167"/>
      <c r="AX45" s="167"/>
      <c r="AY45" s="20"/>
      <c r="AZ45" s="20"/>
      <c r="BA45" s="20"/>
      <c r="BB45" s="20"/>
    </row>
    <row r="46" spans="1:54" ht="51.75" customHeight="1" outlineLevel="2" x14ac:dyDescent="0.2">
      <c r="A46" s="22"/>
      <c r="B46" s="22"/>
      <c r="C46" s="17"/>
      <c r="D46" s="23" t="s">
        <v>112</v>
      </c>
      <c r="E46" s="12"/>
      <c r="F46" s="109"/>
      <c r="G46" s="149"/>
      <c r="H46" s="149"/>
      <c r="I46" s="142"/>
      <c r="J46" s="99"/>
      <c r="K46" s="99"/>
      <c r="L46" s="159"/>
      <c r="M46" s="20"/>
      <c r="N46" s="20"/>
      <c r="O46" s="27"/>
      <c r="P46" s="28"/>
      <c r="Q46" s="28"/>
      <c r="R46" s="27"/>
      <c r="S46" s="107"/>
      <c r="T46" s="107"/>
      <c r="U46" s="107"/>
      <c r="V46" s="29"/>
      <c r="W46" s="27"/>
      <c r="X46" s="77"/>
      <c r="Y46" s="18"/>
      <c r="Z46" s="19"/>
      <c r="AA46" s="77"/>
      <c r="AB46" s="114"/>
      <c r="AC46" s="114">
        <f>15+103+216+3+21+4+108+256+2+64+256+2+4+1+6+7</f>
        <v>1068</v>
      </c>
      <c r="AD46" s="114" t="s">
        <v>111</v>
      </c>
      <c r="AE46" s="20"/>
      <c r="AF46" s="20"/>
      <c r="AG46" s="20"/>
      <c r="AH46" s="20"/>
      <c r="AI46" s="167"/>
      <c r="AJ46" s="167"/>
      <c r="AK46" s="167"/>
      <c r="AL46" s="167"/>
      <c r="AM46" s="20"/>
      <c r="AN46" s="20"/>
      <c r="AO46" s="20"/>
      <c r="AP46" s="20"/>
      <c r="AQ46" s="20"/>
      <c r="AR46" s="20"/>
      <c r="AS46" s="20"/>
      <c r="AT46" s="20"/>
      <c r="AU46" s="167"/>
      <c r="AV46" s="167"/>
      <c r="AW46" s="167"/>
      <c r="AX46" s="167"/>
      <c r="AY46" s="20"/>
      <c r="AZ46" s="20"/>
      <c r="BA46" s="20"/>
      <c r="BB46" s="20"/>
    </row>
    <row r="47" spans="1:54" ht="51.75" customHeight="1" outlineLevel="2" x14ac:dyDescent="0.2">
      <c r="A47" s="22"/>
      <c r="B47" s="22"/>
      <c r="C47" s="17"/>
      <c r="D47" s="23" t="s">
        <v>113</v>
      </c>
      <c r="E47" s="12"/>
      <c r="F47" s="109"/>
      <c r="G47" s="149"/>
      <c r="H47" s="149"/>
      <c r="I47" s="142"/>
      <c r="J47" s="99"/>
      <c r="K47" s="99"/>
      <c r="L47" s="159"/>
      <c r="M47" s="20"/>
      <c r="N47" s="20"/>
      <c r="O47" s="27"/>
      <c r="P47" s="28"/>
      <c r="Q47" s="28"/>
      <c r="R47" s="27"/>
      <c r="S47" s="107"/>
      <c r="T47" s="107"/>
      <c r="U47" s="107"/>
      <c r="V47" s="29"/>
      <c r="W47" s="27"/>
      <c r="X47" s="77"/>
      <c r="Y47" s="18"/>
      <c r="Z47" s="19"/>
      <c r="AA47" s="77"/>
      <c r="AB47" s="114"/>
      <c r="AC47" s="114">
        <f>5+216+1+1+10+585+93+78+6+540+80+2500+103+764+585+1197+6+7+7+3+20+32+238+4+4+41+18+64+10+585+93+78+6+540+80+1850+64+764+585+1197+6+5+256+1+1+7+7+3+20+11+79+2+14+9+22+133+24+18+1+55+1+9+37+2</f>
        <v>13783</v>
      </c>
      <c r="AD47" s="114" t="s">
        <v>27</v>
      </c>
      <c r="AE47" s="20"/>
      <c r="AF47" s="20"/>
      <c r="AG47" s="20"/>
      <c r="AH47" s="20"/>
      <c r="AI47" s="167"/>
      <c r="AJ47" s="167"/>
      <c r="AK47" s="167"/>
      <c r="AL47" s="167"/>
      <c r="AM47" s="20"/>
      <c r="AN47" s="20"/>
      <c r="AO47" s="20"/>
      <c r="AP47" s="20"/>
      <c r="AQ47" s="20"/>
      <c r="AR47" s="20"/>
      <c r="AS47" s="20"/>
      <c r="AT47" s="20"/>
      <c r="AU47" s="167"/>
      <c r="AV47" s="167"/>
      <c r="AW47" s="167"/>
      <c r="AX47" s="167"/>
      <c r="AY47" s="20"/>
      <c r="AZ47" s="20"/>
      <c r="BA47" s="20"/>
      <c r="BB47" s="20"/>
    </row>
    <row r="48" spans="1:54" s="68" customFormat="1" ht="79.150000000000006" customHeight="1" x14ac:dyDescent="0.5">
      <c r="A48" s="69">
        <v>149</v>
      </c>
      <c r="B48" s="69"/>
      <c r="C48" s="65" t="s">
        <v>49</v>
      </c>
      <c r="D48" s="65" t="s">
        <v>95</v>
      </c>
      <c r="E48" s="66">
        <f>SUM(E49:E49)</f>
        <v>15025.97</v>
      </c>
      <c r="F48" s="133"/>
      <c r="G48" s="132"/>
      <c r="H48" s="132"/>
      <c r="I48" s="132"/>
      <c r="J48" s="132"/>
      <c r="K48" s="132">
        <f>MAX(K49)</f>
        <v>45838</v>
      </c>
      <c r="L48" s="157">
        <f t="shared" ref="L48:AA48" si="4">SUM(L49:L49)</f>
        <v>0</v>
      </c>
      <c r="M48" s="67">
        <f t="shared" si="4"/>
        <v>0</v>
      </c>
      <c r="N48" s="67">
        <f t="shared" si="4"/>
        <v>0</v>
      </c>
      <c r="O48" s="67">
        <f t="shared" si="4"/>
        <v>0</v>
      </c>
      <c r="P48" s="67">
        <f t="shared" si="4"/>
        <v>0</v>
      </c>
      <c r="Q48" s="67">
        <f t="shared" si="4"/>
        <v>0</v>
      </c>
      <c r="R48" s="67">
        <f t="shared" si="4"/>
        <v>0</v>
      </c>
      <c r="S48" s="67">
        <f t="shared" si="4"/>
        <v>0</v>
      </c>
      <c r="T48" s="67">
        <f t="shared" si="4"/>
        <v>0</v>
      </c>
      <c r="U48" s="67">
        <f t="shared" si="4"/>
        <v>0</v>
      </c>
      <c r="V48" s="67">
        <f t="shared" si="4"/>
        <v>0</v>
      </c>
      <c r="W48" s="67">
        <f t="shared" si="4"/>
        <v>0</v>
      </c>
      <c r="X48" s="75">
        <f t="shared" si="4"/>
        <v>0</v>
      </c>
      <c r="Y48" s="14" t="e">
        <f t="shared" si="4"/>
        <v>#REF!</v>
      </c>
      <c r="Z48" s="15" t="e">
        <f t="shared" si="4"/>
        <v>#REF!</v>
      </c>
      <c r="AA48" s="75" t="e">
        <f t="shared" si="4"/>
        <v>#REF!</v>
      </c>
      <c r="AB48" s="65"/>
      <c r="AC48" s="65"/>
      <c r="AD48" s="65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</row>
    <row r="49" spans="1:54" ht="79.150000000000006" customHeight="1" outlineLevel="1" x14ac:dyDescent="0.2">
      <c r="A49" s="105">
        <v>150</v>
      </c>
      <c r="B49" s="38"/>
      <c r="C49" s="39" t="s">
        <v>50</v>
      </c>
      <c r="D49" s="39" t="s">
        <v>96</v>
      </c>
      <c r="E49" s="40">
        <v>15025.97</v>
      </c>
      <c r="F49" s="109" t="e">
        <f>(#REF!-#REF!)/30</f>
        <v>#REF!</v>
      </c>
      <c r="G49" s="149" t="s">
        <v>76</v>
      </c>
      <c r="H49" s="149" t="s">
        <v>76</v>
      </c>
      <c r="I49" s="142" t="s">
        <v>68</v>
      </c>
      <c r="J49" s="141" t="s">
        <v>71</v>
      </c>
      <c r="K49" s="99">
        <v>45838</v>
      </c>
      <c r="L49" s="159"/>
      <c r="M49" s="20"/>
      <c r="N49" s="32"/>
      <c r="O49" s="32"/>
      <c r="P49" s="20"/>
      <c r="Q49" s="35"/>
      <c r="R49" s="37" t="s">
        <v>21</v>
      </c>
      <c r="S49" s="35"/>
      <c r="T49" s="29" t="s">
        <v>21</v>
      </c>
      <c r="U49" s="36"/>
      <c r="V49" s="36"/>
      <c r="W49" s="36"/>
      <c r="X49" s="76"/>
      <c r="Y49" s="18" t="e">
        <f>IF(YEAR(#REF!)=L$8,#REF!,0)</f>
        <v>#REF!</v>
      </c>
      <c r="Z49" s="19" t="e">
        <f>IF(AND(YEAR(#REF!)&lt;=L$8,YEAR(#REF!)&gt;L$8),#REF!,0)</f>
        <v>#REF!</v>
      </c>
      <c r="AA49" s="77" t="e">
        <f>#REF!</f>
        <v>#REF!</v>
      </c>
      <c r="AB49" s="114" t="s">
        <v>106</v>
      </c>
      <c r="AC49" s="168"/>
      <c r="AD49" s="168"/>
      <c r="AE49" s="20"/>
      <c r="AF49" s="20"/>
      <c r="AG49" s="20"/>
      <c r="AH49" s="20"/>
      <c r="AI49" s="20"/>
      <c r="AJ49" s="20"/>
      <c r="AK49" s="20"/>
      <c r="AL49" s="20"/>
      <c r="AM49" s="20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20"/>
      <c r="AZ49" s="20"/>
      <c r="BA49" s="20"/>
      <c r="BB49" s="20"/>
    </row>
    <row r="50" spans="1:54" ht="54.75" customHeight="1" outlineLevel="2" x14ac:dyDescent="0.2">
      <c r="A50" s="22"/>
      <c r="B50" s="22"/>
      <c r="C50" s="17"/>
      <c r="D50" s="23" t="s">
        <v>105</v>
      </c>
      <c r="E50" s="12"/>
      <c r="F50" s="109"/>
      <c r="G50" s="149"/>
      <c r="H50" s="149"/>
      <c r="I50" s="142"/>
      <c r="J50" s="99"/>
      <c r="K50" s="99"/>
      <c r="L50" s="159"/>
      <c r="M50" s="20"/>
      <c r="N50" s="20"/>
      <c r="O50" s="27"/>
      <c r="P50" s="28"/>
      <c r="Q50" s="28"/>
      <c r="R50" s="27"/>
      <c r="S50" s="107"/>
      <c r="T50" s="107"/>
      <c r="U50" s="107"/>
      <c r="V50" s="29"/>
      <c r="W50" s="27"/>
      <c r="X50" s="77"/>
      <c r="Y50" s="18"/>
      <c r="Z50" s="19"/>
      <c r="AA50" s="77"/>
      <c r="AB50" s="114"/>
      <c r="AC50" s="114">
        <f>5.5+3+2+2+25+1+6+6.5+3.5+0.65+3</f>
        <v>58.15</v>
      </c>
      <c r="AD50" s="114" t="s">
        <v>110</v>
      </c>
      <c r="AE50" s="20"/>
      <c r="AF50" s="20"/>
      <c r="AG50" s="20"/>
      <c r="AH50" s="20"/>
      <c r="AI50" s="167"/>
      <c r="AJ50" s="167"/>
      <c r="AK50" s="167"/>
      <c r="AL50" s="167"/>
      <c r="AM50" s="20"/>
      <c r="AN50" s="20"/>
      <c r="AO50" s="20"/>
      <c r="AP50" s="20"/>
      <c r="AQ50" s="20"/>
      <c r="AR50" s="20"/>
      <c r="AS50" s="20"/>
      <c r="AT50" s="20"/>
      <c r="AU50" s="167"/>
      <c r="AV50" s="167"/>
      <c r="AW50" s="167"/>
      <c r="AX50" s="167"/>
      <c r="AY50" s="20"/>
      <c r="AZ50" s="20"/>
      <c r="BA50" s="20"/>
      <c r="BB50" s="20"/>
    </row>
    <row r="51" spans="1:54" ht="54.75" customHeight="1" outlineLevel="2" x14ac:dyDescent="0.2">
      <c r="A51" s="22"/>
      <c r="B51" s="22"/>
      <c r="C51" s="17"/>
      <c r="D51" s="23" t="s">
        <v>114</v>
      </c>
      <c r="E51" s="12"/>
      <c r="F51" s="109"/>
      <c r="G51" s="149"/>
      <c r="H51" s="149"/>
      <c r="I51" s="142"/>
      <c r="J51" s="99"/>
      <c r="K51" s="99"/>
      <c r="L51" s="159"/>
      <c r="M51" s="20"/>
      <c r="N51" s="20"/>
      <c r="O51" s="27"/>
      <c r="P51" s="28"/>
      <c r="Q51" s="28"/>
      <c r="R51" s="27"/>
      <c r="S51" s="107"/>
      <c r="T51" s="107"/>
      <c r="U51" s="107"/>
      <c r="V51" s="29"/>
      <c r="W51" s="27"/>
      <c r="X51" s="77"/>
      <c r="Y51" s="18"/>
      <c r="Z51" s="19"/>
      <c r="AA51" s="77"/>
      <c r="AB51" s="114"/>
      <c r="AC51" s="114">
        <f>1000+600+400+800+100+30+1700+1400</f>
        <v>6030</v>
      </c>
      <c r="AD51" s="114" t="s">
        <v>109</v>
      </c>
      <c r="AE51" s="20"/>
      <c r="AF51" s="20"/>
      <c r="AG51" s="20"/>
      <c r="AH51" s="20"/>
      <c r="AI51" s="167"/>
      <c r="AJ51" s="167"/>
      <c r="AK51" s="167"/>
      <c r="AL51" s="167"/>
      <c r="AM51" s="20"/>
      <c r="AN51" s="20"/>
      <c r="AO51" s="20"/>
      <c r="AP51" s="20"/>
      <c r="AQ51" s="20"/>
      <c r="AR51" s="20"/>
      <c r="AS51" s="20"/>
      <c r="AT51" s="20"/>
      <c r="AU51" s="167"/>
      <c r="AV51" s="167"/>
      <c r="AW51" s="167"/>
      <c r="AX51" s="167"/>
      <c r="AY51" s="20"/>
      <c r="AZ51" s="20"/>
      <c r="BA51" s="20"/>
      <c r="BB51" s="20"/>
    </row>
    <row r="52" spans="1:54" ht="54.75" customHeight="1" outlineLevel="2" x14ac:dyDescent="0.2">
      <c r="A52" s="22"/>
      <c r="B52" s="22"/>
      <c r="C52" s="17"/>
      <c r="D52" s="23" t="s">
        <v>112</v>
      </c>
      <c r="E52" s="12"/>
      <c r="F52" s="109"/>
      <c r="G52" s="149"/>
      <c r="H52" s="149"/>
      <c r="I52" s="142"/>
      <c r="J52" s="99"/>
      <c r="K52" s="99"/>
      <c r="L52" s="159"/>
      <c r="M52" s="20"/>
      <c r="N52" s="20"/>
      <c r="O52" s="27"/>
      <c r="P52" s="28"/>
      <c r="Q52" s="28"/>
      <c r="R52" s="27"/>
      <c r="S52" s="107"/>
      <c r="T52" s="107"/>
      <c r="U52" s="107"/>
      <c r="V52" s="29"/>
      <c r="W52" s="27"/>
      <c r="X52" s="77"/>
      <c r="Y52" s="18"/>
      <c r="Z52" s="19"/>
      <c r="AA52" s="77"/>
      <c r="AB52" s="114"/>
      <c r="AC52" s="114">
        <f>19+24+43</f>
        <v>86</v>
      </c>
      <c r="AD52" s="114" t="s">
        <v>111</v>
      </c>
      <c r="AE52" s="20"/>
      <c r="AF52" s="20"/>
      <c r="AG52" s="20"/>
      <c r="AH52" s="20"/>
      <c r="AI52" s="167"/>
      <c r="AJ52" s="167"/>
      <c r="AK52" s="167"/>
      <c r="AL52" s="167"/>
      <c r="AM52" s="20"/>
      <c r="AN52" s="20"/>
      <c r="AO52" s="20"/>
      <c r="AP52" s="20"/>
      <c r="AQ52" s="20"/>
      <c r="AR52" s="20"/>
      <c r="AS52" s="20"/>
      <c r="AT52" s="20"/>
      <c r="AU52" s="167"/>
      <c r="AV52" s="167"/>
      <c r="AW52" s="167"/>
      <c r="AX52" s="167"/>
      <c r="AY52" s="20"/>
      <c r="AZ52" s="20"/>
      <c r="BA52" s="20"/>
      <c r="BB52" s="20"/>
    </row>
    <row r="53" spans="1:54" ht="54.75" customHeight="1" outlineLevel="2" x14ac:dyDescent="0.2">
      <c r="A53" s="22"/>
      <c r="B53" s="22"/>
      <c r="C53" s="17"/>
      <c r="D53" s="23" t="s">
        <v>113</v>
      </c>
      <c r="E53" s="12"/>
      <c r="F53" s="109"/>
      <c r="G53" s="149"/>
      <c r="H53" s="149"/>
      <c r="I53" s="142"/>
      <c r="J53" s="99"/>
      <c r="K53" s="99"/>
      <c r="L53" s="159"/>
      <c r="M53" s="20"/>
      <c r="N53" s="20"/>
      <c r="O53" s="27"/>
      <c r="P53" s="28"/>
      <c r="Q53" s="28"/>
      <c r="R53" s="27"/>
      <c r="S53" s="107"/>
      <c r="T53" s="107"/>
      <c r="U53" s="107"/>
      <c r="V53" s="29"/>
      <c r="W53" s="27"/>
      <c r="X53" s="77"/>
      <c r="Y53" s="18"/>
      <c r="Z53" s="19"/>
      <c r="AA53" s="77"/>
      <c r="AB53" s="114"/>
      <c r="AC53" s="114">
        <f>280+4+1+2+4+12+50+50+1+2+15+1+35+50+1+6+3+30+70+70+10+4+75+230+180+43+43+5+2+70+50</f>
        <v>1399</v>
      </c>
      <c r="AD53" s="114" t="s">
        <v>27</v>
      </c>
      <c r="AE53" s="20"/>
      <c r="AF53" s="20"/>
      <c r="AG53" s="20"/>
      <c r="AH53" s="20"/>
      <c r="AI53" s="167"/>
      <c r="AJ53" s="167"/>
      <c r="AK53" s="167"/>
      <c r="AL53" s="167"/>
      <c r="AM53" s="20"/>
      <c r="AN53" s="20"/>
      <c r="AO53" s="20"/>
      <c r="AP53" s="20"/>
      <c r="AQ53" s="20"/>
      <c r="AR53" s="20"/>
      <c r="AS53" s="20"/>
      <c r="AT53" s="20"/>
      <c r="AU53" s="167"/>
      <c r="AV53" s="167"/>
      <c r="AW53" s="167"/>
      <c r="AX53" s="167"/>
      <c r="AY53" s="20"/>
      <c r="AZ53" s="20"/>
      <c r="BA53" s="20"/>
      <c r="BB53" s="20"/>
    </row>
    <row r="54" spans="1:54" s="68" customFormat="1" ht="79.900000000000006" customHeight="1" x14ac:dyDescent="0.5">
      <c r="A54" s="79">
        <v>261</v>
      </c>
      <c r="B54" s="79"/>
      <c r="C54" s="80" t="s">
        <v>51</v>
      </c>
      <c r="D54" s="80" t="s">
        <v>55</v>
      </c>
      <c r="E54" s="81" t="e">
        <f>#REF!</f>
        <v>#REF!</v>
      </c>
      <c r="F54" s="135"/>
      <c r="G54" s="134"/>
      <c r="H54" s="134"/>
      <c r="I54" s="134"/>
      <c r="J54" s="134"/>
      <c r="K54" s="134"/>
      <c r="L54" s="162" t="e">
        <f>#REF!</f>
        <v>#REF!</v>
      </c>
      <c r="M54" s="100" t="e">
        <f>#REF!</f>
        <v>#REF!</v>
      </c>
      <c r="N54" s="100" t="e">
        <f>#REF!</f>
        <v>#REF!</v>
      </c>
      <c r="O54" s="100" t="e">
        <f>#REF!</f>
        <v>#REF!</v>
      </c>
      <c r="P54" s="100" t="e">
        <f>#REF!</f>
        <v>#REF!</v>
      </c>
      <c r="Q54" s="100" t="e">
        <f>#REF!</f>
        <v>#REF!</v>
      </c>
      <c r="R54" s="100" t="e">
        <f>#REF!</f>
        <v>#REF!</v>
      </c>
      <c r="S54" s="100" t="e">
        <f>#REF!</f>
        <v>#REF!</v>
      </c>
      <c r="T54" s="100" t="e">
        <f>#REF!</f>
        <v>#REF!</v>
      </c>
      <c r="U54" s="100" t="e">
        <f>#REF!</f>
        <v>#REF!</v>
      </c>
      <c r="V54" s="100" t="e">
        <f>#REF!</f>
        <v>#REF!</v>
      </c>
      <c r="W54" s="100" t="e">
        <f>#REF!</f>
        <v>#REF!</v>
      </c>
      <c r="X54" s="101" t="e">
        <f>#REF!</f>
        <v>#REF!</v>
      </c>
      <c r="Y54" s="102" t="e">
        <f>#REF!</f>
        <v>#REF!</v>
      </c>
      <c r="Z54" s="103" t="e">
        <f>#REF!</f>
        <v>#REF!</v>
      </c>
      <c r="AA54" s="101" t="e">
        <f>#REF!</f>
        <v>#REF!</v>
      </c>
      <c r="AB54" s="80"/>
      <c r="AC54" s="80"/>
      <c r="AD54" s="8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</row>
    <row r="55" spans="1:54" s="16" customFormat="1" ht="79.900000000000006" customHeight="1" outlineLevel="2" x14ac:dyDescent="0.4">
      <c r="A55" s="59">
        <v>266</v>
      </c>
      <c r="B55" s="145"/>
      <c r="C55" s="56" t="s">
        <v>81</v>
      </c>
      <c r="D55" s="56" t="s">
        <v>89</v>
      </c>
      <c r="E55" s="57">
        <f>SUM(E56:E80)</f>
        <v>0</v>
      </c>
      <c r="F55" s="140"/>
      <c r="G55" s="139"/>
      <c r="H55" s="139"/>
      <c r="I55" s="139"/>
      <c r="J55" s="139"/>
      <c r="K55" s="139"/>
      <c r="L55" s="158">
        <f t="shared" ref="L55:AA55" si="5">SUM(L56:L80)</f>
        <v>0</v>
      </c>
      <c r="M55" s="104">
        <f t="shared" si="5"/>
        <v>0</v>
      </c>
      <c r="N55" s="104">
        <f t="shared" si="5"/>
        <v>0</v>
      </c>
      <c r="O55" s="104">
        <f t="shared" si="5"/>
        <v>0</v>
      </c>
      <c r="P55" s="104">
        <f t="shared" si="5"/>
        <v>0</v>
      </c>
      <c r="Q55" s="104">
        <f t="shared" si="5"/>
        <v>0</v>
      </c>
      <c r="R55" s="104">
        <f t="shared" si="5"/>
        <v>0</v>
      </c>
      <c r="S55" s="104">
        <f t="shared" si="5"/>
        <v>0</v>
      </c>
      <c r="T55" s="104">
        <f t="shared" si="5"/>
        <v>0</v>
      </c>
      <c r="U55" s="104">
        <f t="shared" si="5"/>
        <v>0</v>
      </c>
      <c r="V55" s="104">
        <f t="shared" si="5"/>
        <v>0</v>
      </c>
      <c r="W55" s="104">
        <f t="shared" si="5"/>
        <v>0</v>
      </c>
      <c r="X55" s="76">
        <f t="shared" si="5"/>
        <v>0</v>
      </c>
      <c r="Y55" s="18" t="e">
        <f t="shared" si="5"/>
        <v>#REF!</v>
      </c>
      <c r="Z55" s="19" t="e">
        <f t="shared" si="5"/>
        <v>#REF!</v>
      </c>
      <c r="AA55" s="77">
        <f t="shared" si="5"/>
        <v>0</v>
      </c>
      <c r="AB55" s="56"/>
      <c r="AC55" s="56"/>
      <c r="AD55" s="56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</row>
    <row r="56" spans="1:54" ht="79.900000000000006" customHeight="1" outlineLevel="3" x14ac:dyDescent="0.2">
      <c r="A56" s="30">
        <v>279</v>
      </c>
      <c r="B56" s="30"/>
      <c r="C56" s="23" t="s">
        <v>80</v>
      </c>
      <c r="D56" s="23" t="s">
        <v>90</v>
      </c>
      <c r="E56" s="40"/>
      <c r="F56" s="110" t="e">
        <f>(#REF!-#REF!)/30</f>
        <v>#REF!</v>
      </c>
      <c r="G56" s="148" t="s">
        <v>74</v>
      </c>
      <c r="H56" s="148" t="s">
        <v>74</v>
      </c>
      <c r="I56" s="142" t="s">
        <v>68</v>
      </c>
      <c r="J56" s="96"/>
      <c r="K56" s="93" t="s">
        <v>64</v>
      </c>
      <c r="L56" s="160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77">
        <f t="shared" ref="X56:X76" si="6">SUM(L56:W56)</f>
        <v>0</v>
      </c>
      <c r="Y56" s="18" t="e">
        <f>IF(YEAR(#REF!)=L$8,#REF!,0)</f>
        <v>#REF!</v>
      </c>
      <c r="Z56" s="19" t="e">
        <f>IF(AND(YEAR(#REF!)&lt;=L$8,YEAR(#REF!)&gt;L$8),#REF!,0)</f>
        <v>#REF!</v>
      </c>
      <c r="AA56" s="77"/>
      <c r="AB56" s="114" t="s">
        <v>106</v>
      </c>
      <c r="AC56" s="168"/>
      <c r="AD56" s="168"/>
      <c r="AE56" s="20"/>
      <c r="AF56" s="20"/>
      <c r="AG56" s="175"/>
      <c r="AH56" s="175"/>
      <c r="AI56" s="175"/>
      <c r="AJ56" s="175"/>
      <c r="AK56" s="175"/>
      <c r="AL56" s="175"/>
      <c r="AM56" s="34"/>
      <c r="AN56" s="20"/>
      <c r="AO56" s="31"/>
      <c r="AP56" s="31"/>
      <c r="AQ56" s="20"/>
      <c r="AR56" s="20"/>
      <c r="AS56" s="20"/>
      <c r="AT56" s="20"/>
      <c r="AU56" s="20"/>
      <c r="AV56" s="20"/>
      <c r="AW56" s="20"/>
      <c r="AX56" s="20"/>
      <c r="AY56" s="34"/>
      <c r="AZ56" s="20"/>
      <c r="BA56" s="31"/>
      <c r="BB56" s="31"/>
    </row>
    <row r="57" spans="1:54" ht="54.75" customHeight="1" outlineLevel="2" x14ac:dyDescent="0.2">
      <c r="A57" s="22"/>
      <c r="B57" s="22"/>
      <c r="C57" s="17"/>
      <c r="D57" s="23" t="s">
        <v>105</v>
      </c>
      <c r="E57" s="12"/>
      <c r="F57" s="109"/>
      <c r="G57" s="149"/>
      <c r="H57" s="149"/>
      <c r="I57" s="142"/>
      <c r="J57" s="99"/>
      <c r="K57" s="99"/>
      <c r="L57" s="159"/>
      <c r="M57" s="20"/>
      <c r="N57" s="20"/>
      <c r="O57" s="27"/>
      <c r="P57" s="28"/>
      <c r="Q57" s="28"/>
      <c r="R57" s="27"/>
      <c r="S57" s="107"/>
      <c r="T57" s="107"/>
      <c r="U57" s="107"/>
      <c r="V57" s="29"/>
      <c r="W57" s="27"/>
      <c r="X57" s="77"/>
      <c r="Y57" s="18"/>
      <c r="Z57" s="19"/>
      <c r="AA57" s="77"/>
      <c r="AB57" s="114"/>
      <c r="AC57" s="114">
        <v>38.5</v>
      </c>
      <c r="AD57" s="114" t="s">
        <v>110</v>
      </c>
      <c r="AE57" s="20"/>
      <c r="AF57" s="20"/>
      <c r="AG57" s="20"/>
      <c r="AH57" s="20"/>
      <c r="AI57" s="167"/>
      <c r="AJ57" s="167"/>
      <c r="AK57" s="167"/>
      <c r="AL57" s="167"/>
      <c r="AM57" s="20"/>
      <c r="AN57" s="20"/>
      <c r="AO57" s="20"/>
      <c r="AP57" s="20"/>
      <c r="AQ57" s="20"/>
      <c r="AR57" s="20"/>
      <c r="AS57" s="20"/>
      <c r="AT57" s="20"/>
      <c r="AU57" s="167"/>
      <c r="AV57" s="167"/>
      <c r="AW57" s="167"/>
      <c r="AX57" s="167"/>
      <c r="AY57" s="20"/>
      <c r="AZ57" s="20"/>
      <c r="BA57" s="20"/>
      <c r="BB57" s="20"/>
    </row>
    <row r="58" spans="1:54" ht="54.75" customHeight="1" outlineLevel="2" x14ac:dyDescent="0.2">
      <c r="A58" s="22"/>
      <c r="B58" s="22"/>
      <c r="C58" s="17"/>
      <c r="D58" s="23" t="s">
        <v>114</v>
      </c>
      <c r="E58" s="12"/>
      <c r="F58" s="109"/>
      <c r="G58" s="149"/>
      <c r="H58" s="149"/>
      <c r="I58" s="142"/>
      <c r="J58" s="99"/>
      <c r="K58" s="99"/>
      <c r="L58" s="159"/>
      <c r="M58" s="20"/>
      <c r="N58" s="20"/>
      <c r="O58" s="27"/>
      <c r="P58" s="28"/>
      <c r="Q58" s="28"/>
      <c r="R58" s="27"/>
      <c r="S58" s="107"/>
      <c r="T58" s="107"/>
      <c r="U58" s="107"/>
      <c r="V58" s="29"/>
      <c r="W58" s="27"/>
      <c r="X58" s="77"/>
      <c r="Y58" s="18"/>
      <c r="Z58" s="19"/>
      <c r="AA58" s="77"/>
      <c r="AB58" s="114"/>
      <c r="AC58" s="114">
        <v>18948</v>
      </c>
      <c r="AD58" s="114" t="s">
        <v>109</v>
      </c>
      <c r="AE58" s="20"/>
      <c r="AF58" s="20"/>
      <c r="AG58" s="20"/>
      <c r="AH58" s="20"/>
      <c r="AI58" s="167"/>
      <c r="AJ58" s="167"/>
      <c r="AK58" s="167"/>
      <c r="AL58" s="167"/>
      <c r="AM58" s="20"/>
      <c r="AN58" s="20"/>
      <c r="AO58" s="20"/>
      <c r="AP58" s="20"/>
      <c r="AQ58" s="20"/>
      <c r="AR58" s="20"/>
      <c r="AS58" s="20"/>
      <c r="AT58" s="20"/>
      <c r="AU58" s="167"/>
      <c r="AV58" s="167"/>
      <c r="AW58" s="167"/>
      <c r="AX58" s="167"/>
      <c r="AY58" s="20"/>
      <c r="AZ58" s="20"/>
      <c r="BA58" s="20"/>
      <c r="BB58" s="20"/>
    </row>
    <row r="59" spans="1:54" ht="54.75" customHeight="1" outlineLevel="2" x14ac:dyDescent="0.2">
      <c r="A59" s="22"/>
      <c r="B59" s="22"/>
      <c r="C59" s="17"/>
      <c r="D59" s="23" t="s">
        <v>112</v>
      </c>
      <c r="E59" s="12"/>
      <c r="F59" s="109"/>
      <c r="G59" s="149"/>
      <c r="H59" s="149"/>
      <c r="I59" s="142"/>
      <c r="J59" s="99"/>
      <c r="K59" s="99"/>
      <c r="L59" s="159"/>
      <c r="M59" s="20"/>
      <c r="N59" s="20"/>
      <c r="O59" s="27"/>
      <c r="P59" s="28"/>
      <c r="Q59" s="28"/>
      <c r="R59" s="27"/>
      <c r="S59" s="107"/>
      <c r="T59" s="107"/>
      <c r="U59" s="107"/>
      <c r="V59" s="29"/>
      <c r="W59" s="27"/>
      <c r="X59" s="77"/>
      <c r="Y59" s="18"/>
      <c r="Z59" s="19"/>
      <c r="AA59" s="77"/>
      <c r="AB59" s="114"/>
      <c r="AC59" s="114">
        <f>107+5</f>
        <v>112</v>
      </c>
      <c r="AD59" s="114" t="s">
        <v>111</v>
      </c>
      <c r="AE59" s="20"/>
      <c r="AF59" s="20"/>
      <c r="AG59" s="20"/>
      <c r="AH59" s="20"/>
      <c r="AI59" s="167"/>
      <c r="AJ59" s="167"/>
      <c r="AK59" s="167"/>
      <c r="AL59" s="167"/>
      <c r="AM59" s="20"/>
      <c r="AN59" s="20"/>
      <c r="AO59" s="20"/>
      <c r="AP59" s="20"/>
      <c r="AQ59" s="20"/>
      <c r="AR59" s="20"/>
      <c r="AS59" s="20"/>
      <c r="AT59" s="20"/>
      <c r="AU59" s="167"/>
      <c r="AV59" s="167"/>
      <c r="AW59" s="167"/>
      <c r="AX59" s="167"/>
      <c r="AY59" s="20"/>
      <c r="AZ59" s="20"/>
      <c r="BA59" s="20"/>
      <c r="BB59" s="20"/>
    </row>
    <row r="60" spans="1:54" ht="54.75" customHeight="1" outlineLevel="2" x14ac:dyDescent="0.2">
      <c r="A60" s="22"/>
      <c r="B60" s="22"/>
      <c r="C60" s="17"/>
      <c r="D60" s="23" t="s">
        <v>113</v>
      </c>
      <c r="E60" s="12"/>
      <c r="F60" s="109"/>
      <c r="G60" s="149"/>
      <c r="H60" s="149"/>
      <c r="I60" s="142"/>
      <c r="J60" s="99"/>
      <c r="K60" s="99"/>
      <c r="L60" s="159"/>
      <c r="M60" s="20"/>
      <c r="N60" s="20"/>
      <c r="O60" s="27"/>
      <c r="P60" s="28"/>
      <c r="Q60" s="28"/>
      <c r="R60" s="27"/>
      <c r="S60" s="107"/>
      <c r="T60" s="107"/>
      <c r="U60" s="107"/>
      <c r="V60" s="29"/>
      <c r="W60" s="27"/>
      <c r="X60" s="77"/>
      <c r="Y60" s="18"/>
      <c r="Z60" s="19"/>
      <c r="AA60" s="77"/>
      <c r="AB60" s="114"/>
      <c r="AC60" s="114">
        <v>6125</v>
      </c>
      <c r="AD60" s="114" t="s">
        <v>27</v>
      </c>
      <c r="AE60" s="20"/>
      <c r="AF60" s="20"/>
      <c r="AG60" s="20"/>
      <c r="AH60" s="20"/>
      <c r="AI60" s="167"/>
      <c r="AJ60" s="167"/>
      <c r="AK60" s="167"/>
      <c r="AL60" s="167"/>
      <c r="AM60" s="20"/>
      <c r="AN60" s="20"/>
      <c r="AO60" s="20"/>
      <c r="AP60" s="20"/>
      <c r="AQ60" s="20"/>
      <c r="AR60" s="20"/>
      <c r="AS60" s="20"/>
      <c r="AT60" s="20"/>
      <c r="AU60" s="167"/>
      <c r="AV60" s="167"/>
      <c r="AW60" s="167"/>
      <c r="AX60" s="167"/>
      <c r="AY60" s="20"/>
      <c r="AZ60" s="20"/>
      <c r="BA60" s="20"/>
      <c r="BB60" s="20"/>
    </row>
    <row r="61" spans="1:54" ht="79.900000000000006" customHeight="1" outlineLevel="3" x14ac:dyDescent="0.2">
      <c r="A61" s="30">
        <v>279</v>
      </c>
      <c r="B61" s="30"/>
      <c r="C61" s="23" t="s">
        <v>86</v>
      </c>
      <c r="D61" s="23" t="s">
        <v>91</v>
      </c>
      <c r="E61" s="40"/>
      <c r="F61" s="110" t="e">
        <f>(#REF!-#REF!)/30</f>
        <v>#REF!</v>
      </c>
      <c r="G61" s="148" t="s">
        <v>74</v>
      </c>
      <c r="H61" s="148" t="s">
        <v>74</v>
      </c>
      <c r="I61" s="142" t="s">
        <v>68</v>
      </c>
      <c r="J61" s="96"/>
      <c r="K61" s="93" t="s">
        <v>64</v>
      </c>
      <c r="L61" s="160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77">
        <f t="shared" si="6"/>
        <v>0</v>
      </c>
      <c r="Y61" s="18" t="e">
        <f>IF(YEAR(#REF!)=L$8,#REF!,0)</f>
        <v>#REF!</v>
      </c>
      <c r="Z61" s="19" t="e">
        <f>IF(AND(YEAR(#REF!)&lt;=L$8,YEAR(#REF!)&gt;L$8),#REF!,0)</f>
        <v>#REF!</v>
      </c>
      <c r="AA61" s="77"/>
      <c r="AB61" s="114" t="s">
        <v>106</v>
      </c>
      <c r="AC61" s="168"/>
      <c r="AD61" s="168"/>
      <c r="AE61" s="20"/>
      <c r="AF61" s="20"/>
      <c r="AG61" s="175"/>
      <c r="AH61" s="175"/>
      <c r="AI61" s="175"/>
      <c r="AJ61" s="175"/>
      <c r="AK61" s="175"/>
      <c r="AL61" s="175"/>
      <c r="AM61" s="34"/>
      <c r="AN61" s="20"/>
      <c r="AO61" s="31"/>
      <c r="AP61" s="31"/>
      <c r="AQ61" s="20"/>
      <c r="AR61" s="20"/>
      <c r="AS61" s="20"/>
      <c r="AT61" s="20"/>
      <c r="AU61" s="20"/>
      <c r="AV61" s="20"/>
      <c r="AW61" s="20"/>
      <c r="AX61" s="20"/>
      <c r="AY61" s="34"/>
      <c r="AZ61" s="20"/>
      <c r="BA61" s="31"/>
      <c r="BB61" s="31"/>
    </row>
    <row r="62" spans="1:54" ht="54.75" customHeight="1" outlineLevel="2" x14ac:dyDescent="0.2">
      <c r="A62" s="22"/>
      <c r="B62" s="22"/>
      <c r="C62" s="17"/>
      <c r="D62" s="23" t="s">
        <v>105</v>
      </c>
      <c r="E62" s="12"/>
      <c r="F62" s="109"/>
      <c r="G62" s="149"/>
      <c r="H62" s="149"/>
      <c r="I62" s="142"/>
      <c r="J62" s="99"/>
      <c r="K62" s="99"/>
      <c r="L62" s="159"/>
      <c r="M62" s="20"/>
      <c r="N62" s="20"/>
      <c r="O62" s="27"/>
      <c r="P62" s="28"/>
      <c r="Q62" s="28"/>
      <c r="R62" s="27"/>
      <c r="S62" s="107"/>
      <c r="T62" s="107"/>
      <c r="U62" s="107"/>
      <c r="V62" s="29"/>
      <c r="W62" s="27"/>
      <c r="X62" s="77"/>
      <c r="Y62" s="18"/>
      <c r="Z62" s="19"/>
      <c r="AA62" s="77"/>
      <c r="AB62" s="114"/>
      <c r="AC62" s="114">
        <v>38.5</v>
      </c>
      <c r="AD62" s="114" t="s">
        <v>110</v>
      </c>
      <c r="AE62" s="20"/>
      <c r="AF62" s="20"/>
      <c r="AG62" s="20"/>
      <c r="AH62" s="20"/>
      <c r="AI62" s="167"/>
      <c r="AJ62" s="167"/>
      <c r="AK62" s="167"/>
      <c r="AL62" s="167"/>
      <c r="AM62" s="20"/>
      <c r="AN62" s="20"/>
      <c r="AO62" s="20"/>
      <c r="AP62" s="20"/>
      <c r="AQ62" s="20"/>
      <c r="AR62" s="20"/>
      <c r="AS62" s="20"/>
      <c r="AT62" s="20"/>
      <c r="AU62" s="167"/>
      <c r="AV62" s="167"/>
      <c r="AW62" s="167"/>
      <c r="AX62" s="167"/>
      <c r="AY62" s="20"/>
      <c r="AZ62" s="20"/>
      <c r="BA62" s="20"/>
      <c r="BB62" s="20"/>
    </row>
    <row r="63" spans="1:54" ht="54.75" customHeight="1" outlineLevel="2" x14ac:dyDescent="0.2">
      <c r="A63" s="22"/>
      <c r="B63" s="22"/>
      <c r="C63" s="17"/>
      <c r="D63" s="23" t="s">
        <v>114</v>
      </c>
      <c r="E63" s="12"/>
      <c r="F63" s="109"/>
      <c r="G63" s="149"/>
      <c r="H63" s="149"/>
      <c r="I63" s="142"/>
      <c r="J63" s="99"/>
      <c r="K63" s="99"/>
      <c r="L63" s="159"/>
      <c r="M63" s="20"/>
      <c r="N63" s="20"/>
      <c r="O63" s="27"/>
      <c r="P63" s="28"/>
      <c r="Q63" s="28"/>
      <c r="R63" s="27"/>
      <c r="S63" s="107"/>
      <c r="T63" s="107"/>
      <c r="U63" s="107"/>
      <c r="V63" s="29"/>
      <c r="W63" s="27"/>
      <c r="X63" s="77"/>
      <c r="Y63" s="18"/>
      <c r="Z63" s="19"/>
      <c r="AA63" s="77"/>
      <c r="AB63" s="114"/>
      <c r="AC63" s="114">
        <v>18948</v>
      </c>
      <c r="AD63" s="114" t="s">
        <v>109</v>
      </c>
      <c r="AE63" s="20"/>
      <c r="AF63" s="20"/>
      <c r="AG63" s="20"/>
      <c r="AH63" s="20"/>
      <c r="AI63" s="167"/>
      <c r="AJ63" s="167"/>
      <c r="AK63" s="167"/>
      <c r="AL63" s="167"/>
      <c r="AM63" s="20"/>
      <c r="AN63" s="20"/>
      <c r="AO63" s="20"/>
      <c r="AP63" s="20"/>
      <c r="AQ63" s="20"/>
      <c r="AR63" s="20"/>
      <c r="AS63" s="20"/>
      <c r="AT63" s="20"/>
      <c r="AU63" s="167"/>
      <c r="AV63" s="167"/>
      <c r="AW63" s="167"/>
      <c r="AX63" s="167"/>
      <c r="AY63" s="20"/>
      <c r="AZ63" s="20"/>
      <c r="BA63" s="20"/>
      <c r="BB63" s="20"/>
    </row>
    <row r="64" spans="1:54" ht="54.75" customHeight="1" outlineLevel="2" x14ac:dyDescent="0.2">
      <c r="A64" s="22"/>
      <c r="B64" s="22"/>
      <c r="C64" s="17"/>
      <c r="D64" s="23" t="s">
        <v>112</v>
      </c>
      <c r="E64" s="12"/>
      <c r="F64" s="109"/>
      <c r="G64" s="149"/>
      <c r="H64" s="149"/>
      <c r="I64" s="142"/>
      <c r="J64" s="99"/>
      <c r="K64" s="99"/>
      <c r="L64" s="159"/>
      <c r="M64" s="20"/>
      <c r="N64" s="20"/>
      <c r="O64" s="27"/>
      <c r="P64" s="28"/>
      <c r="Q64" s="28"/>
      <c r="R64" s="27"/>
      <c r="S64" s="107"/>
      <c r="T64" s="107"/>
      <c r="U64" s="107"/>
      <c r="V64" s="29"/>
      <c r="W64" s="27"/>
      <c r="X64" s="77"/>
      <c r="Y64" s="18"/>
      <c r="Z64" s="19"/>
      <c r="AA64" s="77"/>
      <c r="AB64" s="114"/>
      <c r="AC64" s="114">
        <f>107+5</f>
        <v>112</v>
      </c>
      <c r="AD64" s="114" t="s">
        <v>111</v>
      </c>
      <c r="AE64" s="20"/>
      <c r="AF64" s="20"/>
      <c r="AG64" s="20"/>
      <c r="AH64" s="20"/>
      <c r="AI64" s="167"/>
      <c r="AJ64" s="167"/>
      <c r="AK64" s="167"/>
      <c r="AL64" s="167"/>
      <c r="AM64" s="20"/>
      <c r="AN64" s="20"/>
      <c r="AO64" s="20"/>
      <c r="AP64" s="20"/>
      <c r="AQ64" s="20"/>
      <c r="AR64" s="20"/>
      <c r="AS64" s="20"/>
      <c r="AT64" s="20"/>
      <c r="AU64" s="167"/>
      <c r="AV64" s="167"/>
      <c r="AW64" s="167"/>
      <c r="AX64" s="167"/>
      <c r="AY64" s="20"/>
      <c r="AZ64" s="20"/>
      <c r="BA64" s="20"/>
      <c r="BB64" s="20"/>
    </row>
    <row r="65" spans="1:54" ht="54.75" customHeight="1" outlineLevel="2" x14ac:dyDescent="0.2">
      <c r="A65" s="22"/>
      <c r="B65" s="22"/>
      <c r="C65" s="17"/>
      <c r="D65" s="23" t="s">
        <v>113</v>
      </c>
      <c r="E65" s="12"/>
      <c r="F65" s="109"/>
      <c r="G65" s="149"/>
      <c r="H65" s="149"/>
      <c r="I65" s="142"/>
      <c r="J65" s="99"/>
      <c r="K65" s="99"/>
      <c r="L65" s="159"/>
      <c r="M65" s="20"/>
      <c r="N65" s="20"/>
      <c r="O65" s="27"/>
      <c r="P65" s="28"/>
      <c r="Q65" s="28"/>
      <c r="R65" s="27"/>
      <c r="S65" s="107"/>
      <c r="T65" s="107"/>
      <c r="U65" s="107"/>
      <c r="V65" s="29"/>
      <c r="W65" s="27"/>
      <c r="X65" s="77"/>
      <c r="Y65" s="18"/>
      <c r="Z65" s="19"/>
      <c r="AA65" s="77"/>
      <c r="AB65" s="114"/>
      <c r="AC65" s="114">
        <v>6125</v>
      </c>
      <c r="AD65" s="114" t="s">
        <v>27</v>
      </c>
      <c r="AE65" s="20"/>
      <c r="AF65" s="20"/>
      <c r="AG65" s="20"/>
      <c r="AH65" s="20"/>
      <c r="AI65" s="167"/>
      <c r="AJ65" s="167"/>
      <c r="AK65" s="167"/>
      <c r="AL65" s="167"/>
      <c r="AM65" s="20"/>
      <c r="AN65" s="20"/>
      <c r="AO65" s="20"/>
      <c r="AP65" s="20"/>
      <c r="AQ65" s="20"/>
      <c r="AR65" s="20"/>
      <c r="AS65" s="20"/>
      <c r="AT65" s="20"/>
      <c r="AU65" s="167"/>
      <c r="AV65" s="167"/>
      <c r="AW65" s="167"/>
      <c r="AX65" s="167"/>
      <c r="AY65" s="20"/>
      <c r="AZ65" s="20"/>
      <c r="BA65" s="20"/>
      <c r="BB65" s="20"/>
    </row>
    <row r="66" spans="1:54" ht="79.900000000000006" customHeight="1" outlineLevel="3" x14ac:dyDescent="0.2">
      <c r="A66" s="30">
        <v>267</v>
      </c>
      <c r="B66" s="30"/>
      <c r="C66" s="23" t="s">
        <v>77</v>
      </c>
      <c r="D66" s="23" t="s">
        <v>92</v>
      </c>
      <c r="E66" s="40"/>
      <c r="F66" s="110" t="e">
        <f>(#REF!-#REF!)/30</f>
        <v>#REF!</v>
      </c>
      <c r="G66" s="148" t="s">
        <v>74</v>
      </c>
      <c r="H66" s="148" t="s">
        <v>74</v>
      </c>
      <c r="I66" s="142" t="s">
        <v>68</v>
      </c>
      <c r="J66" s="96"/>
      <c r="K66" s="93" t="s">
        <v>64</v>
      </c>
      <c r="L66" s="160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77">
        <f t="shared" si="6"/>
        <v>0</v>
      </c>
      <c r="Y66" s="18" t="e">
        <f>IF(YEAR(#REF!)=L$8,#REF!,0)</f>
        <v>#REF!</v>
      </c>
      <c r="Z66" s="19" t="e">
        <f>IF(AND(YEAR(#REF!)&lt;=L$8,YEAR(#REF!)&gt;L$8),#REF!,0)</f>
        <v>#REF!</v>
      </c>
      <c r="AA66" s="77"/>
      <c r="AB66" s="114" t="s">
        <v>123</v>
      </c>
      <c r="AC66" s="168"/>
      <c r="AD66" s="168"/>
      <c r="AE66" s="166"/>
      <c r="AF66" s="166"/>
      <c r="AG66" s="20"/>
      <c r="AH66" s="175"/>
      <c r="AI66" s="175"/>
      <c r="AJ66" s="175"/>
      <c r="AK66" s="175"/>
      <c r="AL66" s="175"/>
      <c r="AM66" s="175"/>
      <c r="AN66" s="175"/>
      <c r="AO66" s="176"/>
      <c r="AP66" s="20"/>
      <c r="AQ66" s="166"/>
      <c r="AR66" s="166"/>
      <c r="AS66" s="20"/>
      <c r="AT66" s="20"/>
      <c r="AU66" s="20"/>
      <c r="AV66" s="20"/>
      <c r="AW66" s="20"/>
      <c r="AX66" s="20"/>
      <c r="AY66" s="20"/>
      <c r="AZ66" s="20"/>
      <c r="BA66" s="34"/>
      <c r="BB66" s="20"/>
    </row>
    <row r="67" spans="1:54" ht="54.75" customHeight="1" outlineLevel="2" x14ac:dyDescent="0.2">
      <c r="A67" s="22"/>
      <c r="B67" s="22"/>
      <c r="C67" s="17"/>
      <c r="D67" s="23" t="s">
        <v>105</v>
      </c>
      <c r="E67" s="12"/>
      <c r="F67" s="109"/>
      <c r="G67" s="149"/>
      <c r="H67" s="149"/>
      <c r="I67" s="142"/>
      <c r="J67" s="99"/>
      <c r="K67" s="99"/>
      <c r="L67" s="159"/>
      <c r="M67" s="20"/>
      <c r="N67" s="20"/>
      <c r="O67" s="27"/>
      <c r="P67" s="28"/>
      <c r="Q67" s="28"/>
      <c r="R67" s="27"/>
      <c r="S67" s="107"/>
      <c r="T67" s="107"/>
      <c r="U67" s="107"/>
      <c r="V67" s="29"/>
      <c r="W67" s="27"/>
      <c r="X67" s="77"/>
      <c r="Y67" s="18"/>
      <c r="Z67" s="19"/>
      <c r="AA67" s="77"/>
      <c r="AB67" s="114"/>
      <c r="AC67" s="114"/>
      <c r="AD67" s="114" t="s">
        <v>110</v>
      </c>
      <c r="AE67" s="20"/>
      <c r="AF67" s="20"/>
      <c r="AG67" s="20"/>
      <c r="AH67" s="20"/>
      <c r="AI67" s="167"/>
      <c r="AJ67" s="167"/>
      <c r="AK67" s="167"/>
      <c r="AL67" s="167"/>
      <c r="AM67" s="20"/>
      <c r="AN67" s="20"/>
      <c r="AO67" s="20"/>
      <c r="AP67" s="20"/>
      <c r="AQ67" s="20"/>
      <c r="AR67" s="20"/>
      <c r="AS67" s="20"/>
      <c r="AT67" s="20"/>
      <c r="AU67" s="167"/>
      <c r="AV67" s="167"/>
      <c r="AW67" s="167"/>
      <c r="AX67" s="167"/>
      <c r="AY67" s="20"/>
      <c r="AZ67" s="20"/>
      <c r="BA67" s="20"/>
      <c r="BB67" s="20"/>
    </row>
    <row r="68" spans="1:54" ht="54.75" customHeight="1" outlineLevel="2" x14ac:dyDescent="0.2">
      <c r="A68" s="22"/>
      <c r="B68" s="22"/>
      <c r="C68" s="17"/>
      <c r="D68" s="23" t="s">
        <v>114</v>
      </c>
      <c r="E68" s="12"/>
      <c r="F68" s="109"/>
      <c r="G68" s="149"/>
      <c r="H68" s="149"/>
      <c r="I68" s="142"/>
      <c r="J68" s="99"/>
      <c r="K68" s="99"/>
      <c r="L68" s="159"/>
      <c r="M68" s="20"/>
      <c r="N68" s="20"/>
      <c r="O68" s="27"/>
      <c r="P68" s="28"/>
      <c r="Q68" s="28"/>
      <c r="R68" s="27"/>
      <c r="S68" s="107"/>
      <c r="T68" s="107"/>
      <c r="U68" s="107"/>
      <c r="V68" s="29"/>
      <c r="W68" s="27"/>
      <c r="X68" s="77"/>
      <c r="Y68" s="18"/>
      <c r="Z68" s="19"/>
      <c r="AA68" s="77"/>
      <c r="AB68" s="114"/>
      <c r="AC68" s="114"/>
      <c r="AD68" s="114" t="s">
        <v>109</v>
      </c>
      <c r="AE68" s="20"/>
      <c r="AF68" s="20"/>
      <c r="AG68" s="20"/>
      <c r="AH68" s="20"/>
      <c r="AI68" s="167"/>
      <c r="AJ68" s="167"/>
      <c r="AK68" s="167"/>
      <c r="AL68" s="167"/>
      <c r="AM68" s="20"/>
      <c r="AN68" s="20"/>
      <c r="AO68" s="20"/>
      <c r="AP68" s="20"/>
      <c r="AQ68" s="20"/>
      <c r="AR68" s="20"/>
      <c r="AS68" s="20"/>
      <c r="AT68" s="20"/>
      <c r="AU68" s="167"/>
      <c r="AV68" s="167"/>
      <c r="AW68" s="167"/>
      <c r="AX68" s="167"/>
      <c r="AY68" s="20"/>
      <c r="AZ68" s="20"/>
      <c r="BA68" s="20"/>
      <c r="BB68" s="20"/>
    </row>
    <row r="69" spans="1:54" ht="54.75" customHeight="1" outlineLevel="2" x14ac:dyDescent="0.2">
      <c r="A69" s="22"/>
      <c r="B69" s="22"/>
      <c r="C69" s="17"/>
      <c r="D69" s="23" t="s">
        <v>112</v>
      </c>
      <c r="E69" s="12"/>
      <c r="F69" s="109"/>
      <c r="G69" s="149"/>
      <c r="H69" s="149"/>
      <c r="I69" s="142"/>
      <c r="J69" s="99"/>
      <c r="K69" s="99"/>
      <c r="L69" s="159"/>
      <c r="M69" s="20"/>
      <c r="N69" s="20"/>
      <c r="O69" s="27"/>
      <c r="P69" s="28"/>
      <c r="Q69" s="28"/>
      <c r="R69" s="27"/>
      <c r="S69" s="107"/>
      <c r="T69" s="107"/>
      <c r="U69" s="107"/>
      <c r="V69" s="29"/>
      <c r="W69" s="27"/>
      <c r="X69" s="77"/>
      <c r="Y69" s="18"/>
      <c r="Z69" s="19"/>
      <c r="AA69" s="77"/>
      <c r="AB69" s="114"/>
      <c r="AC69" s="114"/>
      <c r="AD69" s="114" t="s">
        <v>111</v>
      </c>
      <c r="AE69" s="20"/>
      <c r="AF69" s="20"/>
      <c r="AG69" s="20"/>
      <c r="AH69" s="20"/>
      <c r="AI69" s="167"/>
      <c r="AJ69" s="167"/>
      <c r="AK69" s="167"/>
      <c r="AL69" s="167"/>
      <c r="AM69" s="20"/>
      <c r="AN69" s="20"/>
      <c r="AO69" s="20"/>
      <c r="AP69" s="20"/>
      <c r="AQ69" s="20"/>
      <c r="AR69" s="20"/>
      <c r="AS69" s="20"/>
      <c r="AT69" s="20"/>
      <c r="AU69" s="167"/>
      <c r="AV69" s="167"/>
      <c r="AW69" s="167"/>
      <c r="AX69" s="167"/>
      <c r="AY69" s="20"/>
      <c r="AZ69" s="20"/>
      <c r="BA69" s="20"/>
      <c r="BB69" s="20"/>
    </row>
    <row r="70" spans="1:54" ht="54.75" customHeight="1" outlineLevel="2" x14ac:dyDescent="0.2">
      <c r="A70" s="22"/>
      <c r="B70" s="22"/>
      <c r="C70" s="17"/>
      <c r="D70" s="23" t="s">
        <v>113</v>
      </c>
      <c r="E70" s="12"/>
      <c r="F70" s="109"/>
      <c r="G70" s="149"/>
      <c r="H70" s="149"/>
      <c r="I70" s="142"/>
      <c r="J70" s="99"/>
      <c r="K70" s="99"/>
      <c r="L70" s="159"/>
      <c r="M70" s="20"/>
      <c r="N70" s="20"/>
      <c r="O70" s="27"/>
      <c r="P70" s="28"/>
      <c r="Q70" s="28"/>
      <c r="R70" s="27"/>
      <c r="S70" s="107"/>
      <c r="T70" s="107"/>
      <c r="U70" s="107"/>
      <c r="V70" s="29"/>
      <c r="W70" s="27"/>
      <c r="X70" s="77"/>
      <c r="Y70" s="18"/>
      <c r="Z70" s="19"/>
      <c r="AA70" s="77"/>
      <c r="AB70" s="114"/>
      <c r="AC70" s="114"/>
      <c r="AD70" s="114" t="s">
        <v>27</v>
      </c>
      <c r="AE70" s="20"/>
      <c r="AF70" s="20"/>
      <c r="AG70" s="20"/>
      <c r="AH70" s="20"/>
      <c r="AI70" s="167"/>
      <c r="AJ70" s="167"/>
      <c r="AK70" s="167"/>
      <c r="AL70" s="167"/>
      <c r="AM70" s="20"/>
      <c r="AN70" s="20"/>
      <c r="AO70" s="20"/>
      <c r="AP70" s="20"/>
      <c r="AQ70" s="20"/>
      <c r="AR70" s="20"/>
      <c r="AS70" s="20"/>
      <c r="AT70" s="20"/>
      <c r="AU70" s="167"/>
      <c r="AV70" s="167"/>
      <c r="AW70" s="167"/>
      <c r="AX70" s="167"/>
      <c r="AY70" s="20"/>
      <c r="AZ70" s="20"/>
      <c r="BA70" s="20"/>
      <c r="BB70" s="20"/>
    </row>
    <row r="71" spans="1:54" ht="79.900000000000006" customHeight="1" outlineLevel="3" x14ac:dyDescent="0.2">
      <c r="A71" s="30">
        <v>268</v>
      </c>
      <c r="B71" s="30"/>
      <c r="C71" s="23" t="s">
        <v>78</v>
      </c>
      <c r="D71" s="23" t="s">
        <v>93</v>
      </c>
      <c r="E71" s="40"/>
      <c r="F71" s="110" t="e">
        <f>(#REF!-#REF!)/30</f>
        <v>#REF!</v>
      </c>
      <c r="G71" s="148" t="s">
        <v>74</v>
      </c>
      <c r="H71" s="148" t="s">
        <v>74</v>
      </c>
      <c r="I71" s="142" t="s">
        <v>68</v>
      </c>
      <c r="J71" s="96"/>
      <c r="K71" s="93" t="s">
        <v>64</v>
      </c>
      <c r="L71" s="160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77">
        <f t="shared" si="6"/>
        <v>0</v>
      </c>
      <c r="Y71" s="18" t="e">
        <f>IF(YEAR(#REF!)=L$8,#REF!,0)</f>
        <v>#REF!</v>
      </c>
      <c r="Z71" s="19" t="e">
        <f>IF(AND(YEAR(#REF!)&lt;=L$8,YEAR(#REF!)&gt;L$8),#REF!,0)</f>
        <v>#REF!</v>
      </c>
      <c r="AA71" s="77"/>
      <c r="AB71" s="114" t="s">
        <v>123</v>
      </c>
      <c r="AC71" s="168"/>
      <c r="AD71" s="168"/>
      <c r="AE71" s="166"/>
      <c r="AF71" s="166"/>
      <c r="AG71" s="20"/>
      <c r="AH71" s="20"/>
      <c r="AI71" s="175"/>
      <c r="AJ71" s="175"/>
      <c r="AK71" s="175"/>
      <c r="AL71" s="175"/>
      <c r="AM71" s="175"/>
      <c r="AN71" s="175"/>
      <c r="AO71" s="176"/>
      <c r="AP71" s="20"/>
      <c r="AQ71" s="166"/>
      <c r="AR71" s="166"/>
      <c r="AS71" s="20"/>
      <c r="AT71" s="20"/>
      <c r="AU71" s="20"/>
      <c r="AV71" s="20"/>
      <c r="AW71" s="20"/>
      <c r="AX71" s="20"/>
      <c r="AY71" s="20"/>
      <c r="AZ71" s="20"/>
      <c r="BA71" s="34"/>
      <c r="BB71" s="20"/>
    </row>
    <row r="72" spans="1:54" ht="54.75" customHeight="1" outlineLevel="2" x14ac:dyDescent="0.2">
      <c r="A72" s="22"/>
      <c r="B72" s="22"/>
      <c r="C72" s="17"/>
      <c r="D72" s="23" t="s">
        <v>105</v>
      </c>
      <c r="E72" s="12"/>
      <c r="F72" s="109"/>
      <c r="G72" s="149"/>
      <c r="H72" s="149"/>
      <c r="I72" s="142"/>
      <c r="J72" s="99"/>
      <c r="K72" s="99"/>
      <c r="L72" s="159"/>
      <c r="M72" s="20"/>
      <c r="N72" s="20"/>
      <c r="O72" s="27"/>
      <c r="P72" s="28"/>
      <c r="Q72" s="28"/>
      <c r="R72" s="27"/>
      <c r="S72" s="107"/>
      <c r="T72" s="107"/>
      <c r="U72" s="107"/>
      <c r="V72" s="29"/>
      <c r="W72" s="27"/>
      <c r="X72" s="77"/>
      <c r="Y72" s="18"/>
      <c r="Z72" s="19"/>
      <c r="AA72" s="77"/>
      <c r="AB72" s="114"/>
      <c r="AC72" s="114"/>
      <c r="AD72" s="114" t="s">
        <v>110</v>
      </c>
      <c r="AE72" s="20"/>
      <c r="AF72" s="20"/>
      <c r="AG72" s="20"/>
      <c r="AH72" s="20"/>
      <c r="AI72" s="167"/>
      <c r="AJ72" s="167"/>
      <c r="AK72" s="167"/>
      <c r="AL72" s="167"/>
      <c r="AM72" s="20"/>
      <c r="AN72" s="20"/>
      <c r="AO72" s="20"/>
      <c r="AP72" s="20"/>
      <c r="AQ72" s="20"/>
      <c r="AR72" s="20"/>
      <c r="AS72" s="20"/>
      <c r="AT72" s="20"/>
      <c r="AU72" s="167"/>
      <c r="AV72" s="167"/>
      <c r="AW72" s="167"/>
      <c r="AX72" s="167"/>
      <c r="AY72" s="20"/>
      <c r="AZ72" s="20"/>
      <c r="BA72" s="20"/>
      <c r="BB72" s="20"/>
    </row>
    <row r="73" spans="1:54" ht="54.75" customHeight="1" outlineLevel="2" x14ac:dyDescent="0.2">
      <c r="A73" s="22"/>
      <c r="B73" s="22"/>
      <c r="C73" s="17"/>
      <c r="D73" s="23" t="s">
        <v>114</v>
      </c>
      <c r="E73" s="12"/>
      <c r="F73" s="109"/>
      <c r="G73" s="149"/>
      <c r="H73" s="149"/>
      <c r="I73" s="142"/>
      <c r="J73" s="99"/>
      <c r="K73" s="99"/>
      <c r="L73" s="159"/>
      <c r="M73" s="20"/>
      <c r="N73" s="20"/>
      <c r="O73" s="27"/>
      <c r="P73" s="28"/>
      <c r="Q73" s="28"/>
      <c r="R73" s="27"/>
      <c r="S73" s="107"/>
      <c r="T73" s="107"/>
      <c r="U73" s="107"/>
      <c r="V73" s="29"/>
      <c r="W73" s="27"/>
      <c r="X73" s="77"/>
      <c r="Y73" s="18"/>
      <c r="Z73" s="19"/>
      <c r="AA73" s="77"/>
      <c r="AB73" s="114"/>
      <c r="AC73" s="114"/>
      <c r="AD73" s="114" t="s">
        <v>109</v>
      </c>
      <c r="AE73" s="20"/>
      <c r="AF73" s="20"/>
      <c r="AG73" s="20"/>
      <c r="AH73" s="20"/>
      <c r="AI73" s="167"/>
      <c r="AJ73" s="167"/>
      <c r="AK73" s="167"/>
      <c r="AL73" s="167"/>
      <c r="AM73" s="20"/>
      <c r="AN73" s="20"/>
      <c r="AO73" s="20"/>
      <c r="AP73" s="20"/>
      <c r="AQ73" s="20"/>
      <c r="AR73" s="20"/>
      <c r="AS73" s="20"/>
      <c r="AT73" s="20"/>
      <c r="AU73" s="167"/>
      <c r="AV73" s="167"/>
      <c r="AW73" s="167"/>
      <c r="AX73" s="167"/>
      <c r="AY73" s="20"/>
      <c r="AZ73" s="20"/>
      <c r="BA73" s="20"/>
      <c r="BB73" s="20"/>
    </row>
    <row r="74" spans="1:54" ht="54.75" customHeight="1" outlineLevel="2" x14ac:dyDescent="0.2">
      <c r="A74" s="22"/>
      <c r="B74" s="22"/>
      <c r="C74" s="17"/>
      <c r="D74" s="23" t="s">
        <v>112</v>
      </c>
      <c r="E74" s="12"/>
      <c r="F74" s="109"/>
      <c r="G74" s="149"/>
      <c r="H74" s="149"/>
      <c r="I74" s="142"/>
      <c r="J74" s="99"/>
      <c r="K74" s="99"/>
      <c r="L74" s="159"/>
      <c r="M74" s="20"/>
      <c r="N74" s="20"/>
      <c r="O74" s="27"/>
      <c r="P74" s="28"/>
      <c r="Q74" s="28"/>
      <c r="R74" s="27"/>
      <c r="S74" s="107"/>
      <c r="T74" s="107"/>
      <c r="U74" s="107"/>
      <c r="V74" s="29"/>
      <c r="W74" s="27"/>
      <c r="X74" s="77"/>
      <c r="Y74" s="18"/>
      <c r="Z74" s="19"/>
      <c r="AA74" s="77"/>
      <c r="AB74" s="114"/>
      <c r="AC74" s="114"/>
      <c r="AD74" s="114" t="s">
        <v>111</v>
      </c>
      <c r="AE74" s="20"/>
      <c r="AF74" s="20"/>
      <c r="AG74" s="20"/>
      <c r="AH74" s="20"/>
      <c r="AI74" s="167"/>
      <c r="AJ74" s="167"/>
      <c r="AK74" s="167"/>
      <c r="AL74" s="167"/>
      <c r="AM74" s="20"/>
      <c r="AN74" s="20"/>
      <c r="AO74" s="20"/>
      <c r="AP74" s="20"/>
      <c r="AQ74" s="20"/>
      <c r="AR74" s="20"/>
      <c r="AS74" s="20"/>
      <c r="AT74" s="20"/>
      <c r="AU74" s="167"/>
      <c r="AV74" s="167"/>
      <c r="AW74" s="167"/>
      <c r="AX74" s="167"/>
      <c r="AY74" s="20"/>
      <c r="AZ74" s="20"/>
      <c r="BA74" s="20"/>
      <c r="BB74" s="20"/>
    </row>
    <row r="75" spans="1:54" ht="54.75" customHeight="1" outlineLevel="2" x14ac:dyDescent="0.2">
      <c r="A75" s="22"/>
      <c r="B75" s="22"/>
      <c r="C75" s="17"/>
      <c r="D75" s="23" t="s">
        <v>113</v>
      </c>
      <c r="E75" s="12"/>
      <c r="F75" s="109"/>
      <c r="G75" s="149"/>
      <c r="H75" s="149"/>
      <c r="I75" s="142"/>
      <c r="J75" s="99"/>
      <c r="K75" s="99"/>
      <c r="L75" s="159"/>
      <c r="M75" s="20"/>
      <c r="N75" s="20"/>
      <c r="O75" s="27"/>
      <c r="P75" s="28"/>
      <c r="Q75" s="28"/>
      <c r="R75" s="27"/>
      <c r="S75" s="107"/>
      <c r="T75" s="107"/>
      <c r="U75" s="107"/>
      <c r="V75" s="29"/>
      <c r="W75" s="27"/>
      <c r="X75" s="77"/>
      <c r="Y75" s="18"/>
      <c r="Z75" s="19"/>
      <c r="AA75" s="77"/>
      <c r="AB75" s="114"/>
      <c r="AC75" s="114"/>
      <c r="AD75" s="114" t="s">
        <v>27</v>
      </c>
      <c r="AE75" s="20"/>
      <c r="AF75" s="20"/>
      <c r="AG75" s="20"/>
      <c r="AH75" s="20"/>
      <c r="AI75" s="167"/>
      <c r="AJ75" s="167"/>
      <c r="AK75" s="167"/>
      <c r="AL75" s="167"/>
      <c r="AM75" s="20"/>
      <c r="AN75" s="20"/>
      <c r="AO75" s="20"/>
      <c r="AP75" s="20"/>
      <c r="AQ75" s="20"/>
      <c r="AR75" s="20"/>
      <c r="AS75" s="20"/>
      <c r="AT75" s="20"/>
      <c r="AU75" s="167"/>
      <c r="AV75" s="167"/>
      <c r="AW75" s="167"/>
      <c r="AX75" s="167"/>
      <c r="AY75" s="20"/>
      <c r="AZ75" s="20"/>
      <c r="BA75" s="20"/>
      <c r="BB75" s="20"/>
    </row>
    <row r="76" spans="1:54" ht="79.900000000000006" customHeight="1" outlineLevel="3" x14ac:dyDescent="0.2">
      <c r="A76" s="30">
        <v>269</v>
      </c>
      <c r="B76" s="30"/>
      <c r="C76" s="23" t="s">
        <v>79</v>
      </c>
      <c r="D76" s="23" t="s">
        <v>94</v>
      </c>
      <c r="E76" s="40"/>
      <c r="F76" s="110" t="e">
        <f>(#REF!-#REF!)/30</f>
        <v>#REF!</v>
      </c>
      <c r="G76" s="148" t="s">
        <v>74</v>
      </c>
      <c r="H76" s="148" t="s">
        <v>74</v>
      </c>
      <c r="I76" s="142" t="s">
        <v>68</v>
      </c>
      <c r="J76" s="96"/>
      <c r="K76" s="93" t="s">
        <v>64</v>
      </c>
      <c r="L76" s="160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77">
        <f t="shared" si="6"/>
        <v>0</v>
      </c>
      <c r="Y76" s="18" t="e">
        <f>IF(YEAR(#REF!)=L$8,#REF!,0)</f>
        <v>#REF!</v>
      </c>
      <c r="Z76" s="19" t="e">
        <f>IF(AND(YEAR(#REF!)&lt;=L$8,YEAR(#REF!)&gt;L$8),#REF!,0)</f>
        <v>#REF!</v>
      </c>
      <c r="AA76" s="77"/>
      <c r="AB76" s="114" t="s">
        <v>123</v>
      </c>
      <c r="AC76" s="168"/>
      <c r="AD76" s="168"/>
      <c r="AE76" s="166"/>
      <c r="AF76" s="166"/>
      <c r="AG76" s="175"/>
      <c r="AH76" s="175"/>
      <c r="AI76" s="175"/>
      <c r="AJ76" s="175"/>
      <c r="AK76" s="175"/>
      <c r="AL76" s="175"/>
      <c r="AM76" s="20"/>
      <c r="AN76" s="20"/>
      <c r="AO76" s="34"/>
      <c r="AP76" s="20"/>
      <c r="AQ76" s="166"/>
      <c r="AR76" s="166"/>
      <c r="AS76" s="20"/>
      <c r="AT76" s="20"/>
      <c r="AU76" s="20"/>
      <c r="AV76" s="20"/>
      <c r="AW76" s="20"/>
      <c r="AX76" s="20"/>
      <c r="AY76" s="20"/>
      <c r="AZ76" s="20"/>
      <c r="BA76" s="34"/>
      <c r="BB76" s="20"/>
    </row>
    <row r="77" spans="1:54" ht="54.75" customHeight="1" outlineLevel="2" x14ac:dyDescent="0.2">
      <c r="A77" s="22"/>
      <c r="B77" s="22"/>
      <c r="C77" s="17"/>
      <c r="D77" s="23" t="s">
        <v>105</v>
      </c>
      <c r="E77" s="12"/>
      <c r="F77" s="109"/>
      <c r="G77" s="149"/>
      <c r="H77" s="149"/>
      <c r="I77" s="142"/>
      <c r="J77" s="99"/>
      <c r="K77" s="99"/>
      <c r="L77" s="159"/>
      <c r="M77" s="20"/>
      <c r="N77" s="20"/>
      <c r="O77" s="27"/>
      <c r="P77" s="28"/>
      <c r="Q77" s="28"/>
      <c r="R77" s="27"/>
      <c r="S77" s="107"/>
      <c r="T77" s="107"/>
      <c r="U77" s="107"/>
      <c r="V77" s="29"/>
      <c r="W77" s="27"/>
      <c r="X77" s="77"/>
      <c r="Y77" s="18"/>
      <c r="Z77" s="19"/>
      <c r="AA77" s="77"/>
      <c r="AB77" s="114"/>
      <c r="AC77" s="114"/>
      <c r="AD77" s="114" t="s">
        <v>110</v>
      </c>
      <c r="AE77" s="20"/>
      <c r="AF77" s="20"/>
      <c r="AG77" s="20"/>
      <c r="AH77" s="20"/>
      <c r="AI77" s="167"/>
      <c r="AJ77" s="167"/>
      <c r="AK77" s="167"/>
      <c r="AL77" s="167"/>
      <c r="AM77" s="20"/>
      <c r="AN77" s="20"/>
      <c r="AO77" s="20"/>
      <c r="AP77" s="20"/>
      <c r="AQ77" s="20"/>
      <c r="AR77" s="20"/>
      <c r="AS77" s="20"/>
      <c r="AT77" s="20"/>
      <c r="AU77" s="167"/>
      <c r="AV77" s="167"/>
      <c r="AW77" s="167"/>
      <c r="AX77" s="167"/>
      <c r="AY77" s="20"/>
      <c r="AZ77" s="20"/>
      <c r="BA77" s="20"/>
      <c r="BB77" s="20"/>
    </row>
    <row r="78" spans="1:54" ht="54.75" customHeight="1" outlineLevel="2" x14ac:dyDescent="0.2">
      <c r="A78" s="22"/>
      <c r="B78" s="22"/>
      <c r="C78" s="17"/>
      <c r="D78" s="23" t="s">
        <v>114</v>
      </c>
      <c r="E78" s="12"/>
      <c r="F78" s="109"/>
      <c r="G78" s="149"/>
      <c r="H78" s="149"/>
      <c r="I78" s="142"/>
      <c r="J78" s="99"/>
      <c r="K78" s="99"/>
      <c r="L78" s="159"/>
      <c r="M78" s="20"/>
      <c r="N78" s="20"/>
      <c r="O78" s="27"/>
      <c r="P78" s="28"/>
      <c r="Q78" s="28"/>
      <c r="R78" s="27"/>
      <c r="S78" s="107"/>
      <c r="T78" s="107"/>
      <c r="U78" s="107"/>
      <c r="V78" s="29"/>
      <c r="W78" s="27"/>
      <c r="X78" s="77"/>
      <c r="Y78" s="18"/>
      <c r="Z78" s="19"/>
      <c r="AA78" s="77"/>
      <c r="AB78" s="114"/>
      <c r="AC78" s="114"/>
      <c r="AD78" s="114" t="s">
        <v>109</v>
      </c>
      <c r="AE78" s="20"/>
      <c r="AF78" s="20"/>
      <c r="AG78" s="20"/>
      <c r="AH78" s="20"/>
      <c r="AI78" s="167"/>
      <c r="AJ78" s="167"/>
      <c r="AK78" s="167"/>
      <c r="AL78" s="167"/>
      <c r="AM78" s="20"/>
      <c r="AN78" s="20"/>
      <c r="AO78" s="20"/>
      <c r="AP78" s="20"/>
      <c r="AQ78" s="20"/>
      <c r="AR78" s="20"/>
      <c r="AS78" s="20"/>
      <c r="AT78" s="20"/>
      <c r="AU78" s="167"/>
      <c r="AV78" s="167"/>
      <c r="AW78" s="167"/>
      <c r="AX78" s="167"/>
      <c r="AY78" s="20"/>
      <c r="AZ78" s="20"/>
      <c r="BA78" s="20"/>
      <c r="BB78" s="20"/>
    </row>
    <row r="79" spans="1:54" ht="54.75" customHeight="1" outlineLevel="2" x14ac:dyDescent="0.2">
      <c r="A79" s="22"/>
      <c r="B79" s="22"/>
      <c r="C79" s="17"/>
      <c r="D79" s="23" t="s">
        <v>112</v>
      </c>
      <c r="E79" s="12"/>
      <c r="F79" s="109"/>
      <c r="G79" s="149"/>
      <c r="H79" s="149"/>
      <c r="I79" s="142"/>
      <c r="J79" s="99"/>
      <c r="K79" s="99"/>
      <c r="L79" s="159"/>
      <c r="M79" s="20"/>
      <c r="N79" s="20"/>
      <c r="O79" s="27"/>
      <c r="P79" s="28"/>
      <c r="Q79" s="28"/>
      <c r="R79" s="27"/>
      <c r="S79" s="107"/>
      <c r="T79" s="107"/>
      <c r="U79" s="107"/>
      <c r="V79" s="29"/>
      <c r="W79" s="27"/>
      <c r="X79" s="77"/>
      <c r="Y79" s="18"/>
      <c r="Z79" s="19"/>
      <c r="AA79" s="77"/>
      <c r="AB79" s="114"/>
      <c r="AC79" s="114"/>
      <c r="AD79" s="114" t="s">
        <v>111</v>
      </c>
      <c r="AE79" s="20"/>
      <c r="AF79" s="20"/>
      <c r="AG79" s="20"/>
      <c r="AH79" s="20"/>
      <c r="AI79" s="167"/>
      <c r="AJ79" s="167"/>
      <c r="AK79" s="167"/>
      <c r="AL79" s="167"/>
      <c r="AM79" s="20"/>
      <c r="AN79" s="20"/>
      <c r="AO79" s="20"/>
      <c r="AP79" s="20"/>
      <c r="AQ79" s="20"/>
      <c r="AR79" s="20"/>
      <c r="AS79" s="20"/>
      <c r="AT79" s="20"/>
      <c r="AU79" s="167"/>
      <c r="AV79" s="167"/>
      <c r="AW79" s="167"/>
      <c r="AX79" s="167"/>
      <c r="AY79" s="20"/>
      <c r="AZ79" s="20"/>
      <c r="BA79" s="20"/>
      <c r="BB79" s="20"/>
    </row>
    <row r="80" spans="1:54" ht="54.75" customHeight="1" outlineLevel="2" x14ac:dyDescent="0.2">
      <c r="A80" s="22"/>
      <c r="B80" s="22"/>
      <c r="C80" s="17"/>
      <c r="D80" s="23" t="s">
        <v>113</v>
      </c>
      <c r="E80" s="12"/>
      <c r="F80" s="109"/>
      <c r="G80" s="149"/>
      <c r="H80" s="149"/>
      <c r="I80" s="142"/>
      <c r="J80" s="99"/>
      <c r="K80" s="99"/>
      <c r="L80" s="159"/>
      <c r="M80" s="20"/>
      <c r="N80" s="20"/>
      <c r="O80" s="27"/>
      <c r="P80" s="28"/>
      <c r="Q80" s="28"/>
      <c r="R80" s="27"/>
      <c r="S80" s="107"/>
      <c r="T80" s="107"/>
      <c r="U80" s="107"/>
      <c r="V80" s="29"/>
      <c r="W80" s="27"/>
      <c r="X80" s="77"/>
      <c r="Y80" s="18"/>
      <c r="Z80" s="19"/>
      <c r="AA80" s="77"/>
      <c r="AB80" s="114"/>
      <c r="AC80" s="114"/>
      <c r="AD80" s="114" t="s">
        <v>27</v>
      </c>
      <c r="AE80" s="20"/>
      <c r="AF80" s="20"/>
      <c r="AG80" s="20"/>
      <c r="AH80" s="20"/>
      <c r="AI80" s="167"/>
      <c r="AJ80" s="167"/>
      <c r="AK80" s="167"/>
      <c r="AL80" s="167"/>
      <c r="AM80" s="20"/>
      <c r="AN80" s="20"/>
      <c r="AO80" s="20"/>
      <c r="AP80" s="20"/>
      <c r="AQ80" s="20"/>
      <c r="AR80" s="20"/>
      <c r="AS80" s="20"/>
      <c r="AT80" s="20"/>
      <c r="AU80" s="167"/>
      <c r="AV80" s="167"/>
      <c r="AW80" s="167"/>
      <c r="AX80" s="167"/>
      <c r="AY80" s="20"/>
      <c r="AZ80" s="20"/>
      <c r="BA80" s="20"/>
      <c r="BB80" s="20"/>
    </row>
    <row r="81" spans="1:42" s="55" customFormat="1" ht="79.900000000000006" hidden="1" customHeight="1" x14ac:dyDescent="0.25">
      <c r="A81" s="86"/>
      <c r="B81" s="85"/>
      <c r="C81" s="86"/>
      <c r="D81" s="86" t="s">
        <v>58</v>
      </c>
      <c r="E81" s="87"/>
      <c r="F81" s="111"/>
      <c r="G81" s="106"/>
      <c r="H81" s="106"/>
      <c r="I81" s="106"/>
      <c r="J81" s="106"/>
      <c r="K81" s="163"/>
      <c r="L81" s="88">
        <f>5745.73301587302/0.786</f>
        <v>7310.0928955127483</v>
      </c>
      <c r="M81" s="88">
        <f t="shared" ref="M81:W81" si="7">5745.73301587302/0.786</f>
        <v>7310.0928955127483</v>
      </c>
      <c r="N81" s="88">
        <f t="shared" si="7"/>
        <v>7310.0928955127483</v>
      </c>
      <c r="O81" s="88">
        <f t="shared" si="7"/>
        <v>7310.0928955127483</v>
      </c>
      <c r="P81" s="88">
        <f t="shared" si="7"/>
        <v>7310.0928955127483</v>
      </c>
      <c r="Q81" s="88">
        <f t="shared" si="7"/>
        <v>7310.0928955127483</v>
      </c>
      <c r="R81" s="88">
        <f t="shared" si="7"/>
        <v>7310.0928955127483</v>
      </c>
      <c r="S81" s="88">
        <f t="shared" si="7"/>
        <v>7310.0928955127483</v>
      </c>
      <c r="T81" s="88">
        <f t="shared" si="7"/>
        <v>7310.0928955127483</v>
      </c>
      <c r="U81" s="88">
        <f t="shared" si="7"/>
        <v>7310.0928955127483</v>
      </c>
      <c r="V81" s="88">
        <f t="shared" si="7"/>
        <v>7310.0928955127483</v>
      </c>
      <c r="W81" s="88">
        <f t="shared" si="7"/>
        <v>7310.0928955127483</v>
      </c>
      <c r="X81" s="88"/>
      <c r="Y81" s="88"/>
      <c r="Z81" s="88"/>
      <c r="AA81" s="88"/>
      <c r="AB81" s="88"/>
      <c r="AC81" s="88"/>
      <c r="AD81" s="88"/>
      <c r="AE81" s="88">
        <v>7217</v>
      </c>
      <c r="AF81" s="88">
        <v>7217</v>
      </c>
      <c r="AG81" s="88">
        <v>7218</v>
      </c>
      <c r="AH81" s="88">
        <v>7218</v>
      </c>
      <c r="AI81" s="88">
        <v>7218</v>
      </c>
      <c r="AJ81" s="88">
        <v>7218</v>
      </c>
      <c r="AK81" s="88">
        <v>7218</v>
      </c>
      <c r="AL81" s="88">
        <v>7218</v>
      </c>
      <c r="AM81" s="88">
        <v>7218</v>
      </c>
      <c r="AN81" s="88">
        <v>7218</v>
      </c>
      <c r="AO81" s="88">
        <v>7218</v>
      </c>
      <c r="AP81" s="88">
        <v>7218</v>
      </c>
    </row>
    <row r="82" spans="1:42" s="55" customFormat="1" ht="79.900000000000006" hidden="1" customHeight="1" thickBot="1" x14ac:dyDescent="0.3">
      <c r="A82" s="86"/>
      <c r="B82" s="85"/>
      <c r="C82" s="86"/>
      <c r="D82" s="86" t="s">
        <v>59</v>
      </c>
      <c r="E82" s="87"/>
      <c r="F82" s="111"/>
      <c r="G82" s="106"/>
      <c r="H82" s="106"/>
      <c r="I82" s="106"/>
      <c r="J82" s="106"/>
      <c r="K82" s="163"/>
      <c r="L82" s="89" t="e">
        <f>L81-#REF!</f>
        <v>#REF!</v>
      </c>
      <c r="M82" s="89" t="e">
        <f>M81-#REF!</f>
        <v>#REF!</v>
      </c>
      <c r="N82" s="89" t="e">
        <f>N81-#REF!</f>
        <v>#REF!</v>
      </c>
      <c r="O82" s="89" t="e">
        <f>O81-#REF!</f>
        <v>#REF!</v>
      </c>
      <c r="P82" s="89" t="e">
        <f>P81-#REF!</f>
        <v>#REF!</v>
      </c>
      <c r="Q82" s="89" t="e">
        <f>Q81-#REF!</f>
        <v>#REF!</v>
      </c>
      <c r="R82" s="89" t="e">
        <f>R81-#REF!</f>
        <v>#REF!</v>
      </c>
      <c r="S82" s="89" t="e">
        <f>S81-#REF!</f>
        <v>#REF!</v>
      </c>
      <c r="T82" s="89" t="e">
        <f>T81-#REF!</f>
        <v>#REF!</v>
      </c>
      <c r="U82" s="88" t="e">
        <f>U81-#REF!</f>
        <v>#REF!</v>
      </c>
      <c r="V82" s="88" t="e">
        <f>V81-#REF!</f>
        <v>#REF!</v>
      </c>
      <c r="W82" s="88" t="e">
        <f>W81-#REF!</f>
        <v>#REF!</v>
      </c>
      <c r="X82" s="88" t="e">
        <f>X81-#REF!</f>
        <v>#REF!</v>
      </c>
      <c r="Y82" s="88" t="e">
        <f>Y81-#REF!</f>
        <v>#REF!</v>
      </c>
      <c r="Z82" s="88" t="e">
        <f>Z81-#REF!</f>
        <v>#REF!</v>
      </c>
      <c r="AA82" s="88" t="e">
        <f>AA81-#REF!</f>
        <v>#REF!</v>
      </c>
      <c r="AB82" s="88"/>
      <c r="AC82" s="88"/>
      <c r="AD82" s="88"/>
      <c r="AE82" s="88" t="e">
        <f>AE81-#REF!</f>
        <v>#REF!</v>
      </c>
      <c r="AF82" s="88" t="e">
        <f>AF81-#REF!</f>
        <v>#REF!</v>
      </c>
      <c r="AG82" s="88" t="e">
        <f>AG81-#REF!</f>
        <v>#REF!</v>
      </c>
      <c r="AH82" s="88" t="e">
        <f>AH81-#REF!</f>
        <v>#REF!</v>
      </c>
      <c r="AI82" s="88" t="e">
        <f>AI81-#REF!</f>
        <v>#REF!</v>
      </c>
      <c r="AJ82" s="88" t="e">
        <f>AJ81-#REF!</f>
        <v>#REF!</v>
      </c>
      <c r="AK82" s="88" t="e">
        <f>AK81-#REF!</f>
        <v>#REF!</v>
      </c>
      <c r="AL82" s="88" t="e">
        <f>AL81-#REF!</f>
        <v>#REF!</v>
      </c>
      <c r="AM82" s="88" t="e">
        <f>AM81-#REF!</f>
        <v>#REF!</v>
      </c>
      <c r="AN82" s="88" t="e">
        <f>AN81-#REF!</f>
        <v>#REF!</v>
      </c>
      <c r="AO82" s="88" t="e">
        <f>AO81-#REF!</f>
        <v>#REF!</v>
      </c>
      <c r="AP82" s="88" t="e">
        <f>AP81-#REF!</f>
        <v>#REF!</v>
      </c>
    </row>
    <row r="83" spans="1:42" ht="409.6" hidden="1" customHeight="1" thickTop="1" x14ac:dyDescent="0.55000000000000004">
      <c r="B83" s="124" t="s">
        <v>56</v>
      </c>
      <c r="C83" s="124"/>
      <c r="D83" s="124"/>
      <c r="E83" s="124"/>
      <c r="F83" s="112"/>
      <c r="K83" s="90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1"/>
      <c r="Y83" s="41"/>
      <c r="Z83" s="41"/>
      <c r="AA83" s="41"/>
      <c r="AB83" s="41"/>
      <c r="AC83" s="41"/>
      <c r="AD83" s="41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</row>
    <row r="84" spans="1:42" ht="78" hidden="1" customHeight="1" x14ac:dyDescent="0.55000000000000004">
      <c r="B84" s="150"/>
      <c r="C84" s="150"/>
      <c r="D84" s="150"/>
      <c r="E84" s="150"/>
      <c r="F84" s="112"/>
      <c r="K84" s="90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1"/>
      <c r="Y84" s="41"/>
      <c r="Z84" s="41"/>
      <c r="AA84" s="41"/>
      <c r="AB84" s="41"/>
      <c r="AC84" s="41"/>
      <c r="AD84" s="41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</row>
    <row r="85" spans="1:42" ht="77.45" hidden="1" customHeight="1" x14ac:dyDescent="0.55000000000000004">
      <c r="B85" s="200" t="s">
        <v>82</v>
      </c>
      <c r="C85" s="200"/>
      <c r="D85" s="200"/>
      <c r="E85" s="164"/>
      <c r="F85" s="151"/>
      <c r="K85" s="90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1"/>
      <c r="Y85" s="41"/>
      <c r="Z85" s="41"/>
      <c r="AA85" s="41"/>
      <c r="AB85" s="41"/>
      <c r="AC85" s="41"/>
      <c r="AD85" s="41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</row>
    <row r="86" spans="1:42" ht="77.45" hidden="1" customHeight="1" x14ac:dyDescent="0.55000000000000004">
      <c r="B86" s="177" t="s">
        <v>83</v>
      </c>
      <c r="C86" s="177"/>
      <c r="D86" s="177"/>
      <c r="E86" s="164"/>
      <c r="F86" s="152"/>
      <c r="K86" s="90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1"/>
      <c r="Y86" s="41"/>
      <c r="Z86" s="41"/>
      <c r="AA86" s="41"/>
      <c r="AB86" s="41"/>
      <c r="AC86" s="41"/>
      <c r="AD86" s="41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</row>
    <row r="87" spans="1:42" ht="77.45" hidden="1" customHeight="1" x14ac:dyDescent="0.55000000000000004">
      <c r="B87" s="177" t="s">
        <v>84</v>
      </c>
      <c r="C87" s="177"/>
      <c r="D87" s="177"/>
      <c r="E87" s="164"/>
      <c r="F87" s="152"/>
      <c r="K87" s="90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1"/>
      <c r="Y87" s="41"/>
      <c r="Z87" s="41"/>
      <c r="AA87" s="41"/>
      <c r="AB87" s="41"/>
      <c r="AC87" s="41"/>
      <c r="AD87" s="41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</row>
    <row r="88" spans="1:42" ht="77.45" hidden="1" customHeight="1" x14ac:dyDescent="0.55000000000000004">
      <c r="B88" s="178" t="s">
        <v>85</v>
      </c>
      <c r="C88" s="178"/>
      <c r="D88" s="178"/>
      <c r="E88" s="165"/>
      <c r="F88" s="153">
        <f t="shared" ref="F88" si="8">F86+F87</f>
        <v>0</v>
      </c>
      <c r="K88" s="91"/>
    </row>
    <row r="89" spans="1:42" ht="45" customHeight="1" x14ac:dyDescent="0.55000000000000004">
      <c r="D89" s="154"/>
    </row>
  </sheetData>
  <dataConsolidate/>
  <customSheetViews>
    <customSheetView guid="{4862C45E-4037-4018-BB62-2DBE4A24845B}" scale="25" showPageBreaks="1" fitToPage="1" printArea="1" hiddenRows="1" hiddenColumns="1" topLeftCell="B1">
      <pane xSplit="158" ySplit="9" topLeftCell="FE10" activePane="bottomRight" state="frozen"/>
      <selection pane="bottomRight" activeCell="FD2" sqref="FD1:FD1048576"/>
      <colBreaks count="2" manualBreakCount="2">
        <brk id="51" max="305" man="1"/>
        <brk id="81" max="291" man="1"/>
      </colBreaks>
      <pageMargins left="0.25" right="0.25" top="0.75" bottom="0.75" header="0.3" footer="0.3"/>
      <printOptions horizontalCentered="1"/>
      <pageSetup paperSize="8" scale="10" fitToHeight="0" orientation="landscape" r:id="rId1"/>
    </customSheetView>
    <customSheetView guid="{58CE9883-AB85-40DE-ADC1-8797EC6D741D}" scale="20" showPageBreaks="1" fitToPage="1" printArea="1" hiddenRows="1" hiddenColumns="1" view="pageBreakPreview" topLeftCell="A295">
      <selection activeCell="Y298" sqref="Y298"/>
      <colBreaks count="2" manualBreakCount="2">
        <brk id="48" max="324" man="1"/>
        <brk id="78" max="324" man="1"/>
      </colBreaks>
      <pageMargins left="0.25" right="0.25" top="0.75" bottom="0.75" header="0.3" footer="0.3"/>
      <printOptions horizontalCentered="1"/>
      <pageSetup paperSize="8" scale="10" fitToHeight="0" orientation="landscape" r:id="rId2"/>
    </customSheetView>
    <customSheetView guid="{989A4677-88E2-4BAA-9043-DF64F06F7C06}" scale="25" showPageBreaks="1" fitToPage="1" printArea="1" hiddenRows="1" hiddenColumns="1" view="pageBreakPreview">
      <pane xSplit="4" ySplit="9" topLeftCell="BF10" activePane="bottomRight" state="frozen"/>
      <selection pane="bottomRight" activeCell="BP13" sqref="BP13"/>
      <colBreaks count="2" manualBreakCount="2">
        <brk id="52" max="305" man="1"/>
        <brk id="94" max="291" man="1"/>
      </colBreaks>
      <pageMargins left="0.25" right="0.25" top="0.75" bottom="0.75" header="0.3" footer="0.3"/>
      <printOptions horizontalCentered="1"/>
      <pageSetup paperSize="8" scale="10" fitToHeight="0" orientation="landscape" r:id="rId3"/>
    </customSheetView>
    <customSheetView guid="{CA169656-BFDA-478D-BF42-E7F7E284E50A}" scale="10" showPageBreaks="1" fitToPage="1" printArea="1" hiddenRows="1" hiddenColumns="1" view="pageBreakPreview" topLeftCell="B7">
      <pane xSplit="211" ySplit="3" topLeftCell="HF10" activePane="bottomRight" state="frozen"/>
      <selection pane="bottomRight" activeCell="B278" sqref="A278:XFD278"/>
      <colBreaks count="2" manualBreakCount="2">
        <brk id="52" max="305" man="1"/>
        <brk id="82" max="291" man="1"/>
      </colBreaks>
      <pageMargins left="0.25" right="0.25" top="0.75" bottom="0.75" header="0.3" footer="0.3"/>
      <printOptions horizontalCentered="1"/>
      <pageSetup paperSize="8" scale="10" fitToHeight="0" orientation="landscape" r:id="rId4"/>
    </customSheetView>
    <customSheetView guid="{69DCCC92-93EB-4501-BA20-A8A50E301BF3}" scale="25" showPageBreaks="1" fitToPage="1" printArea="1" hiddenRows="1" hiddenColumns="1" view="pageBreakPreview" topLeftCell="B7">
      <pane xSplit="260" ySplit="4" topLeftCell="JC11" activePane="bottomRight" state="frozen"/>
      <selection pane="bottomRight" activeCell="HX15" sqref="HX15"/>
      <colBreaks count="2" manualBreakCount="2">
        <brk id="52" min="6" max="302" man="1"/>
        <brk id="82" min="6" max="288" man="1"/>
      </colBreaks>
      <pageMargins left="0.25" right="0.25" top="0.75" bottom="0.75" header="0.3" footer="0.3"/>
      <printOptions horizontalCentered="1"/>
      <pageSetup paperSize="8" scale="10" fitToHeight="0" orientation="landscape" r:id="rId5"/>
    </customSheetView>
  </customSheetViews>
  <mergeCells count="19">
    <mergeCell ref="AQ8:BB8"/>
    <mergeCell ref="AC8:AC9"/>
    <mergeCell ref="AD8:AD9"/>
    <mergeCell ref="D8:D9"/>
    <mergeCell ref="B85:D85"/>
    <mergeCell ref="B86:D86"/>
    <mergeCell ref="B87:D87"/>
    <mergeCell ref="B88:D88"/>
    <mergeCell ref="B1:AP1"/>
    <mergeCell ref="L8:W8"/>
    <mergeCell ref="B7:K7"/>
    <mergeCell ref="B8:B9"/>
    <mergeCell ref="E8:E9"/>
    <mergeCell ref="AE8:AP8"/>
    <mergeCell ref="J8:J9"/>
    <mergeCell ref="K8:K9"/>
    <mergeCell ref="I8:I9"/>
    <mergeCell ref="G8:H8"/>
    <mergeCell ref="AB8:AB9"/>
  </mergeCells>
  <phoneticPr fontId="2" type="noConversion"/>
  <conditionalFormatting sqref="G36:H40 G15:H15 G12:H12 G49:H49 G20:H20 G25:H25 G30:H30">
    <cfRule type="colorScale" priority="1306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12">
    <cfRule type="colorScale" priority="846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15">
    <cfRule type="colorScale" priority="564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20">
    <cfRule type="colorScale" priority="563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25">
    <cfRule type="colorScale" priority="562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30">
    <cfRule type="colorScale" priority="561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36:I40">
    <cfRule type="colorScale" priority="559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49">
    <cfRule type="colorScale" priority="500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56:H56 J56">
    <cfRule type="colorScale" priority="233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56">
    <cfRule type="colorScale" priority="232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J66">
    <cfRule type="colorScale" priority="231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66">
    <cfRule type="colorScale" priority="230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66:H66">
    <cfRule type="colorScale" priority="228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J76">
    <cfRule type="colorScale" priority="227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76">
    <cfRule type="colorScale" priority="226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76:H76">
    <cfRule type="colorScale" priority="224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61:H61 J61">
    <cfRule type="colorScale" priority="174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61">
    <cfRule type="colorScale" priority="173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J71">
    <cfRule type="colorScale" priority="160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71">
    <cfRule type="colorScale" priority="159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71:H71">
    <cfRule type="colorScale" priority="157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16:I19">
    <cfRule type="colorScale" priority="33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21:I24">
    <cfRule type="colorScale" priority="31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16:H19">
    <cfRule type="colorScale" priority="34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26:I29">
    <cfRule type="colorScale" priority="29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31:I34">
    <cfRule type="colorScale" priority="27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50:I53">
    <cfRule type="colorScale" priority="25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21:H24">
    <cfRule type="colorScale" priority="32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57:I60">
    <cfRule type="colorScale" priority="19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26:H29">
    <cfRule type="colorScale" priority="30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67:I70">
    <cfRule type="colorScale" priority="15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31:H34">
    <cfRule type="colorScale" priority="28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50:H53">
    <cfRule type="colorScale" priority="26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72:I75">
    <cfRule type="colorScale" priority="13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57:H60">
    <cfRule type="colorScale" priority="20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77:I80">
    <cfRule type="colorScale" priority="11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44:I47">
    <cfRule type="colorScale" priority="7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67:H70">
    <cfRule type="colorScale" priority="16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72:H75">
    <cfRule type="colorScale" priority="14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77:H80">
    <cfRule type="colorScale" priority="12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43:H43">
    <cfRule type="colorScale" priority="10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43">
    <cfRule type="colorScale" priority="9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44:H47">
    <cfRule type="colorScale" priority="8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I62:I65">
    <cfRule type="colorScale" priority="1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conditionalFormatting sqref="G62:H65">
    <cfRule type="colorScale" priority="2">
      <colorScale>
        <cfvo type="num" val="-1"/>
        <cfvo type="num" val="0"/>
        <cfvo type="num" val="1"/>
        <color rgb="FF91C46E"/>
        <color theme="0"/>
        <color rgb="FFFF7D7D"/>
      </colorScale>
    </cfRule>
  </conditionalFormatting>
  <printOptions horizontalCentered="1"/>
  <pageMargins left="0.25" right="0.25" top="0.75" bottom="0.75" header="0.3" footer="0.3"/>
  <pageSetup paperSize="8" scale="19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Производственная программа</vt:lpstr>
      <vt:lpstr>'Производственная программа'!Заголовки_для_печати</vt:lpstr>
      <vt:lpstr>'Производственная программа'!Область_печати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IHaliullin@abdev.ru</dc:creator>
  <cp:lastModifiedBy>Мингазов Даниль Наилевич</cp:lastModifiedBy>
  <cp:lastPrinted>2022-09-01T13:05:01Z</cp:lastPrinted>
  <dcterms:created xsi:type="dcterms:W3CDTF">2016-12-14T15:58:21Z</dcterms:created>
  <dcterms:modified xsi:type="dcterms:W3CDTF">2022-12-14T11:58:51Z</dcterms:modified>
</cp:coreProperties>
</file>